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200" windowHeight="4308"/>
  </bookViews>
  <sheets>
    <sheet name="2019 Projections" sheetId="1" r:id="rId1"/>
  </sheets>
  <definedNames>
    <definedName name="_xlnm._FilterDatabase" localSheetId="0" hidden="1">'2019 Projections'!$A$6:$D$264</definedName>
    <definedName name="_xlnm.Print_Area" localSheetId="0">'2019 Projections'!$A$1:$G$283</definedName>
    <definedName name="_xlnm.Print_Titles" localSheetId="0">'2019 Projections'!$3:$5</definedName>
    <definedName name="Z_57911A62_D377_48B7_B1BF_6AF703C80A7B_.wvu.Cols" localSheetId="0" hidden="1">'2019 Projections'!#REF!</definedName>
    <definedName name="Z_57911A62_D377_48B7_B1BF_6AF703C80A7B_.wvu.PrintArea" localSheetId="0" hidden="1">'2019 Projections'!$A$5:$A$264</definedName>
    <definedName name="Z_57911A62_D377_48B7_B1BF_6AF703C80A7B_.wvu.PrintTitles" localSheetId="0" hidden="1">'2019 Projections'!$5:$5</definedName>
  </definedNames>
  <calcPr calcId="145621"/>
</workbook>
</file>

<file path=xl/calcChain.xml><?xml version="1.0" encoding="utf-8"?>
<calcChain xmlns="http://schemas.openxmlformats.org/spreadsheetml/2006/main">
  <c r="C265" i="1" l="1"/>
  <c r="C238" i="1" l="1"/>
  <c r="D238" i="1" s="1"/>
  <c r="D265" i="1"/>
  <c r="F257" i="1" l="1"/>
  <c r="G257" i="1" s="1"/>
  <c r="F263" i="1" l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8" i="1"/>
  <c r="G248" i="1" s="1"/>
  <c r="F247" i="1"/>
  <c r="G247" i="1" s="1"/>
  <c r="F246" i="1"/>
  <c r="G246" i="1" s="1"/>
  <c r="F245" i="1"/>
  <c r="G245" i="1" s="1"/>
  <c r="F244" i="1"/>
  <c r="F219" i="1"/>
  <c r="G219" i="1" s="1"/>
  <c r="F220" i="1"/>
  <c r="G220" i="1" s="1"/>
  <c r="F221" i="1"/>
  <c r="G221" i="1" s="1"/>
  <c r="F222" i="1"/>
  <c r="G222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18" i="1"/>
  <c r="G218" i="1" s="1"/>
  <c r="F264" i="1" l="1"/>
  <c r="G264" i="1" s="1"/>
  <c r="G244" i="1"/>
  <c r="F237" i="1"/>
  <c r="E208" i="1"/>
  <c r="F208" i="1" s="1"/>
  <c r="G208" i="1" s="1"/>
  <c r="E206" i="1"/>
  <c r="F206" i="1" s="1"/>
  <c r="G206" i="1" s="1"/>
  <c r="F210" i="1"/>
  <c r="G210" i="1" s="1"/>
  <c r="F209" i="1"/>
  <c r="G209" i="1" s="1"/>
  <c r="F207" i="1"/>
  <c r="G207" i="1" s="1"/>
  <c r="F205" i="1"/>
  <c r="G205" i="1" s="1"/>
  <c r="F204" i="1"/>
  <c r="G204" i="1" s="1"/>
  <c r="F203" i="1"/>
  <c r="G203" i="1" s="1"/>
  <c r="G198" i="1"/>
  <c r="D141" i="1"/>
  <c r="D140" i="1" s="1"/>
  <c r="F140" i="1" s="1"/>
  <c r="G140" i="1" s="1"/>
  <c r="D136" i="1"/>
  <c r="F136" i="1" s="1"/>
  <c r="G136" i="1" s="1"/>
  <c r="D135" i="1"/>
  <c r="F135" i="1" s="1"/>
  <c r="G135" i="1" s="1"/>
  <c r="D133" i="1"/>
  <c r="D132" i="1"/>
  <c r="F132" i="1" s="1"/>
  <c r="D131" i="1"/>
  <c r="F131" i="1" s="1"/>
  <c r="G131" i="1" s="1"/>
  <c r="D130" i="1"/>
  <c r="F130" i="1" s="1"/>
  <c r="G130" i="1" s="1"/>
  <c r="F143" i="1"/>
  <c r="G143" i="1" s="1"/>
  <c r="F142" i="1"/>
  <c r="G142" i="1" s="1"/>
  <c r="F133" i="1" l="1"/>
  <c r="G133" i="1" s="1"/>
  <c r="D134" i="1"/>
  <c r="F134" i="1" s="1"/>
  <c r="G134" i="1" s="1"/>
  <c r="F141" i="1"/>
  <c r="G141" i="1" s="1"/>
  <c r="F211" i="1"/>
  <c r="G211" i="1" s="1"/>
  <c r="G132" i="1"/>
  <c r="F137" i="1"/>
  <c r="F144" i="1"/>
  <c r="G144" i="1" s="1"/>
  <c r="F121" i="1"/>
  <c r="G121" i="1" s="1"/>
  <c r="E119" i="1"/>
  <c r="F119" i="1" s="1"/>
  <c r="G119" i="1" s="1"/>
  <c r="G111" i="1"/>
  <c r="F117" i="1"/>
  <c r="G117" i="1" s="1"/>
  <c r="F118" i="1"/>
  <c r="G118" i="1" s="1"/>
  <c r="F120" i="1"/>
  <c r="G120" i="1" s="1"/>
  <c r="F122" i="1"/>
  <c r="G122" i="1" s="1"/>
  <c r="F123" i="1"/>
  <c r="G123" i="1" s="1"/>
  <c r="F116" i="1"/>
  <c r="G116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G137" i="1" l="1"/>
  <c r="F124" i="1"/>
  <c r="F57" i="1"/>
  <c r="F56" i="1"/>
  <c r="G56" i="1" s="1"/>
  <c r="F50" i="1"/>
  <c r="G50" i="1" s="1"/>
  <c r="F51" i="1"/>
  <c r="G51" i="1" s="1"/>
  <c r="F52" i="1"/>
  <c r="G52" i="1" s="1"/>
  <c r="F47" i="1"/>
  <c r="E48" i="1"/>
  <c r="F48" i="1" s="1"/>
  <c r="G48" i="1" s="1"/>
  <c r="E49" i="1"/>
  <c r="F49" i="1" s="1"/>
  <c r="G49" i="1" s="1"/>
  <c r="G124" i="1" l="1"/>
  <c r="G47" i="1"/>
  <c r="F53" i="1"/>
  <c r="G53" i="1" s="1"/>
  <c r="F58" i="1"/>
  <c r="G58" i="1" s="1"/>
  <c r="G57" i="1"/>
  <c r="E17" i="1"/>
  <c r="E8" i="1"/>
  <c r="E9" i="1"/>
  <c r="D17" i="1" l="1"/>
  <c r="F17" i="1" l="1"/>
  <c r="G17" i="1" l="1"/>
  <c r="D199" i="1"/>
  <c r="F199" i="1" s="1"/>
  <c r="G199" i="1" s="1"/>
  <c r="D30" i="1"/>
  <c r="F30" i="1" s="1"/>
  <c r="G30" i="1" s="1"/>
  <c r="D24" i="1"/>
  <c r="F24" i="1" s="1"/>
  <c r="D26" i="1"/>
  <c r="F26" i="1" s="1"/>
  <c r="G26" i="1" s="1"/>
  <c r="D27" i="1"/>
  <c r="F27" i="1" s="1"/>
  <c r="G27" i="1" s="1"/>
  <c r="D112" i="1"/>
  <c r="F112" i="1" s="1"/>
  <c r="G112" i="1" s="1"/>
  <c r="G24" i="1" l="1"/>
  <c r="D20" i="1"/>
  <c r="F20" i="1" s="1"/>
  <c r="G20" i="1" s="1"/>
  <c r="D18" i="1"/>
  <c r="D28" i="1"/>
  <c r="F28" i="1" s="1"/>
  <c r="G28" i="1" s="1"/>
  <c r="D25" i="1"/>
  <c r="F25" i="1" s="1"/>
  <c r="G25" i="1" s="1"/>
  <c r="D13" i="1"/>
  <c r="F13" i="1" s="1"/>
  <c r="G13" i="1" s="1"/>
  <c r="D29" i="1"/>
  <c r="F29" i="1" s="1"/>
  <c r="G29" i="1" s="1"/>
  <c r="D19" i="1"/>
  <c r="F31" i="1" l="1"/>
  <c r="F18" i="1"/>
  <c r="F19" i="1"/>
  <c r="G19" i="1" s="1"/>
  <c r="G18" i="1" l="1"/>
  <c r="F21" i="1"/>
  <c r="G21" i="1" s="1"/>
  <c r="F40" i="1"/>
  <c r="G40" i="1" s="1"/>
  <c r="G31" i="1"/>
  <c r="D148" i="1"/>
  <c r="F148" i="1" s="1"/>
  <c r="D81" i="1"/>
  <c r="F81" i="1" s="1"/>
  <c r="G81" i="1" s="1"/>
  <c r="D149" i="1"/>
  <c r="F149" i="1" s="1"/>
  <c r="G149" i="1" s="1"/>
  <c r="D191" i="1"/>
  <c r="F191" i="1" s="1"/>
  <c r="G191" i="1" s="1"/>
  <c r="D157" i="1"/>
  <c r="F157" i="1" s="1"/>
  <c r="G157" i="1" s="1"/>
  <c r="D151" i="1"/>
  <c r="F151" i="1" s="1"/>
  <c r="G151" i="1" s="1"/>
  <c r="D76" i="1"/>
  <c r="F76" i="1" s="1"/>
  <c r="G76" i="1" s="1"/>
  <c r="D101" i="1"/>
  <c r="F101" i="1" s="1"/>
  <c r="G101" i="1" s="1"/>
  <c r="D95" i="1"/>
  <c r="F95" i="1" s="1"/>
  <c r="G95" i="1" s="1"/>
  <c r="D106" i="1"/>
  <c r="F106" i="1" s="1"/>
  <c r="G106" i="1" s="1"/>
  <c r="D109" i="1"/>
  <c r="F109" i="1" s="1"/>
  <c r="G109" i="1" s="1"/>
  <c r="D158" i="1"/>
  <c r="F158" i="1" s="1"/>
  <c r="G158" i="1" s="1"/>
  <c r="D77" i="1"/>
  <c r="F77" i="1" s="1"/>
  <c r="G77" i="1" s="1"/>
  <c r="D88" i="1"/>
  <c r="F88" i="1" s="1"/>
  <c r="G88" i="1" s="1"/>
  <c r="D189" i="1"/>
  <c r="F189" i="1" s="1"/>
  <c r="G189" i="1" s="1"/>
  <c r="D70" i="1"/>
  <c r="F70" i="1" s="1"/>
  <c r="G70" i="1" s="1"/>
  <c r="D170" i="1"/>
  <c r="F170" i="1" s="1"/>
  <c r="G170" i="1" s="1"/>
  <c r="D195" i="1"/>
  <c r="F195" i="1" s="1"/>
  <c r="G195" i="1" s="1"/>
  <c r="D163" i="1"/>
  <c r="F163" i="1" s="1"/>
  <c r="G163" i="1" s="1"/>
  <c r="D174" i="1"/>
  <c r="F174" i="1" s="1"/>
  <c r="G174" i="1" s="1"/>
  <c r="D6" i="1"/>
  <c r="F6" i="1" s="1"/>
  <c r="D185" i="1"/>
  <c r="F185" i="1" s="1"/>
  <c r="G185" i="1" s="1"/>
  <c r="D63" i="1"/>
  <c r="F63" i="1" s="1"/>
  <c r="G63" i="1" s="1"/>
  <c r="D172" i="1"/>
  <c r="F172" i="1" s="1"/>
  <c r="G172" i="1" s="1"/>
  <c r="D162" i="1"/>
  <c r="F162" i="1" s="1"/>
  <c r="G162" i="1" s="1"/>
  <c r="D167" i="1"/>
  <c r="F167" i="1" s="1"/>
  <c r="G167" i="1" s="1"/>
  <c r="D78" i="1"/>
  <c r="F78" i="1" s="1"/>
  <c r="G78" i="1" s="1"/>
  <c r="D64" i="1"/>
  <c r="F64" i="1" s="1"/>
  <c r="G64" i="1" s="1"/>
  <c r="D154" i="1"/>
  <c r="F154" i="1" s="1"/>
  <c r="G154" i="1" s="1"/>
  <c r="D100" i="1"/>
  <c r="F100" i="1" s="1"/>
  <c r="G100" i="1" s="1"/>
  <c r="D84" i="1"/>
  <c r="F84" i="1" s="1"/>
  <c r="G84" i="1" s="1"/>
  <c r="D173" i="1"/>
  <c r="F173" i="1" s="1"/>
  <c r="G173" i="1" s="1"/>
  <c r="D72" i="1"/>
  <c r="F72" i="1" s="1"/>
  <c r="G72" i="1" s="1"/>
  <c r="D89" i="1"/>
  <c r="F89" i="1" s="1"/>
  <c r="G89" i="1" s="1"/>
  <c r="D192" i="1"/>
  <c r="F192" i="1" s="1"/>
  <c r="G192" i="1" s="1"/>
  <c r="D83" i="1"/>
  <c r="F83" i="1" s="1"/>
  <c r="G83" i="1" s="1"/>
  <c r="D10" i="1"/>
  <c r="F10" i="1" s="1"/>
  <c r="G10" i="1" s="1"/>
  <c r="D156" i="1"/>
  <c r="F156" i="1" s="1"/>
  <c r="G156" i="1" s="1"/>
  <c r="D164" i="1"/>
  <c r="F164" i="1" s="1"/>
  <c r="D181" i="1"/>
  <c r="F181" i="1" s="1"/>
  <c r="G181" i="1" s="1"/>
  <c r="D74" i="1"/>
  <c r="F74" i="1" s="1"/>
  <c r="G74" i="1" s="1"/>
  <c r="D11" i="1"/>
  <c r="D186" i="1"/>
  <c r="F186" i="1" s="1"/>
  <c r="G186" i="1" s="1"/>
  <c r="D150" i="1"/>
  <c r="F150" i="1" s="1"/>
  <c r="G150" i="1" s="1"/>
  <c r="D66" i="1"/>
  <c r="F66" i="1" s="1"/>
  <c r="G66" i="1" s="1"/>
  <c r="D71" i="1"/>
  <c r="F71" i="1" s="1"/>
  <c r="G71" i="1" s="1"/>
  <c r="D182" i="1"/>
  <c r="F182" i="1" s="1"/>
  <c r="G182" i="1" s="1"/>
  <c r="D92" i="1"/>
  <c r="F92" i="1" s="1"/>
  <c r="G92" i="1" s="1"/>
  <c r="D80" i="1"/>
  <c r="F80" i="1" s="1"/>
  <c r="G80" i="1" s="1"/>
  <c r="D188" i="1"/>
  <c r="F188" i="1" s="1"/>
  <c r="G188" i="1" s="1"/>
  <c r="D69" i="1"/>
  <c r="F69" i="1" s="1"/>
  <c r="G69" i="1" s="1"/>
  <c r="D82" i="1"/>
  <c r="F82" i="1" s="1"/>
  <c r="G82" i="1" s="1"/>
  <c r="D193" i="1"/>
  <c r="F193" i="1" s="1"/>
  <c r="G193" i="1" s="1"/>
  <c r="D105" i="1"/>
  <c r="F105" i="1" s="1"/>
  <c r="G105" i="1" s="1"/>
  <c r="D108" i="1"/>
  <c r="F108" i="1" s="1"/>
  <c r="G108" i="1" s="1"/>
  <c r="D65" i="1"/>
  <c r="F65" i="1" s="1"/>
  <c r="G65" i="1" s="1"/>
  <c r="D176" i="1"/>
  <c r="F176" i="1" s="1"/>
  <c r="G176" i="1" s="1"/>
  <c r="D102" i="1"/>
  <c r="F102" i="1" s="1"/>
  <c r="G102" i="1" s="1"/>
  <c r="D12" i="1"/>
  <c r="D7" i="1"/>
  <c r="D87" i="1"/>
  <c r="F87" i="1" s="1"/>
  <c r="G87" i="1" s="1"/>
  <c r="D62" i="1"/>
  <c r="F62" i="1" s="1"/>
  <c r="D94" i="1"/>
  <c r="F94" i="1" s="1"/>
  <c r="G94" i="1" s="1"/>
  <c r="D155" i="1"/>
  <c r="F155" i="1" s="1"/>
  <c r="G155" i="1" s="1"/>
  <c r="D187" i="1"/>
  <c r="F187" i="1" s="1"/>
  <c r="G187" i="1" s="1"/>
  <c r="D104" i="1"/>
  <c r="F104" i="1" s="1"/>
  <c r="G104" i="1" s="1"/>
  <c r="D179" i="1"/>
  <c r="F179" i="1" s="1"/>
  <c r="G179" i="1" s="1"/>
  <c r="D196" i="1"/>
  <c r="F196" i="1" s="1"/>
  <c r="G196" i="1" s="1"/>
  <c r="D183" i="1"/>
  <c r="F183" i="1" s="1"/>
  <c r="G183" i="1" s="1"/>
  <c r="D68" i="1"/>
  <c r="F68" i="1" s="1"/>
  <c r="G68" i="1" s="1"/>
  <c r="D96" i="1"/>
  <c r="F96" i="1" s="1"/>
  <c r="G96" i="1" s="1"/>
  <c r="D194" i="1"/>
  <c r="F194" i="1" s="1"/>
  <c r="G194" i="1" s="1"/>
  <c r="D166" i="1"/>
  <c r="F166" i="1" s="1"/>
  <c r="G166" i="1" s="1"/>
  <c r="D161" i="1"/>
  <c r="F161" i="1" s="1"/>
  <c r="G161" i="1" s="1"/>
  <c r="D8" i="1"/>
  <c r="D90" i="1"/>
  <c r="F90" i="1" s="1"/>
  <c r="G90" i="1" s="1"/>
  <c r="D169" i="1"/>
  <c r="F169" i="1" s="1"/>
  <c r="G169" i="1" s="1"/>
  <c r="D75" i="1"/>
  <c r="F75" i="1" s="1"/>
  <c r="G75" i="1" s="1"/>
  <c r="D99" i="1"/>
  <c r="F99" i="1" s="1"/>
  <c r="G99" i="1" s="1"/>
  <c r="D9" i="1"/>
  <c r="D152" i="1"/>
  <c r="F152" i="1" s="1"/>
  <c r="G152" i="1" s="1"/>
  <c r="D178" i="1"/>
  <c r="F178" i="1" s="1"/>
  <c r="G178" i="1" s="1"/>
  <c r="D180" i="1"/>
  <c r="F180" i="1" s="1"/>
  <c r="G180" i="1" s="1"/>
  <c r="D93" i="1"/>
  <c r="F93" i="1" s="1"/>
  <c r="G93" i="1" s="1"/>
  <c r="D86" i="1"/>
  <c r="F86" i="1" s="1"/>
  <c r="G86" i="1" s="1"/>
  <c r="D107" i="1"/>
  <c r="F107" i="1" s="1"/>
  <c r="G107" i="1" s="1"/>
  <c r="D160" i="1"/>
  <c r="F160" i="1" s="1"/>
  <c r="G160" i="1" s="1"/>
  <c r="D98" i="1"/>
  <c r="F98" i="1" s="1"/>
  <c r="G98" i="1" s="1"/>
  <c r="D168" i="1"/>
  <c r="F168" i="1" s="1"/>
  <c r="G168" i="1" s="1"/>
  <c r="D175" i="1"/>
  <c r="F175" i="1" s="1"/>
  <c r="G175" i="1" s="1"/>
  <c r="F113" i="1" l="1"/>
  <c r="G164" i="1"/>
  <c r="G237" i="1"/>
  <c r="F200" i="1"/>
  <c r="F212" i="1" s="1"/>
  <c r="G212" i="1" s="1"/>
  <c r="G148" i="1"/>
  <c r="G62" i="1"/>
  <c r="G6" i="1"/>
  <c r="F7" i="1"/>
  <c r="G7" i="1" s="1"/>
  <c r="F11" i="1"/>
  <c r="G11" i="1" s="1"/>
  <c r="F8" i="1"/>
  <c r="G8" i="1" s="1"/>
  <c r="F12" i="1"/>
  <c r="F9" i="1"/>
  <c r="G9" i="1" s="1"/>
  <c r="G200" i="1" l="1"/>
  <c r="G113" i="1"/>
  <c r="F125" i="1"/>
  <c r="G12" i="1"/>
  <c r="G14" i="1" s="1"/>
  <c r="F14" i="1"/>
  <c r="F42" i="1" s="1"/>
  <c r="G42" i="1" s="1"/>
  <c r="G125" i="1" l="1"/>
  <c r="F269" i="1"/>
  <c r="G269" i="1" s="1"/>
  <c r="G281" i="1" s="1"/>
</calcChain>
</file>

<file path=xl/sharedStrings.xml><?xml version="1.0" encoding="utf-8"?>
<sst xmlns="http://schemas.openxmlformats.org/spreadsheetml/2006/main" count="357" uniqueCount="132">
  <si>
    <t xml:space="preserve"> </t>
  </si>
  <si>
    <t>Clean/Deodorize YW/FW Cart, including return delivery</t>
  </si>
  <si>
    <t xml:space="preserve">Return Trip, per pick-up </t>
  </si>
  <si>
    <t>Drive-in Charge - Weekly service</t>
  </si>
  <si>
    <t>Overweight/Overloaded fee, per can or cart</t>
  </si>
  <si>
    <t>Res. Services Carry-Out Surcharge per month</t>
  </si>
  <si>
    <t>Appliances (non-refrigerant)</t>
  </si>
  <si>
    <t>Refrigerator/Freezer</t>
  </si>
  <si>
    <t>Sofa</t>
  </si>
  <si>
    <t>Chair</t>
  </si>
  <si>
    <t>Mattress/Box Springs</t>
  </si>
  <si>
    <t>Tires: Auto/Light Truck</t>
  </si>
  <si>
    <t>Miscellaneous, per cubic yard</t>
  </si>
  <si>
    <t>Gate Opening</t>
  </si>
  <si>
    <t>1 96 Gallon Cart, weekly</t>
  </si>
  <si>
    <t>1 96 Gallon Cart, twice weekly</t>
  </si>
  <si>
    <t>1 Cu. Yd. Uncompacted</t>
  </si>
  <si>
    <t>1 pickup/week.container</t>
  </si>
  <si>
    <t>2 pickups/week/container</t>
  </si>
  <si>
    <t>3 pickups/week/container</t>
  </si>
  <si>
    <t>4 pickups/week/container</t>
  </si>
  <si>
    <t>5 pickups/week/container</t>
  </si>
  <si>
    <t>1.5 Cu. Yd. Uncompacted</t>
  </si>
  <si>
    <t>2 Cu. Yd. Uncompacted</t>
  </si>
  <si>
    <t>3 Cu. Yd. Uncompacted</t>
  </si>
  <si>
    <t>4 Cu. Yd. Uncompacted</t>
  </si>
  <si>
    <t>6 Cu. Yd. Uncompacted</t>
  </si>
  <si>
    <t>8 Cu. Yd. Uncompacted</t>
  </si>
  <si>
    <t>Multi-family Compacted</t>
  </si>
  <si>
    <t>1 Cu. Yd. Container</t>
  </si>
  <si>
    <t>1.5 Cu. Yd. Container</t>
  </si>
  <si>
    <t>2 Cu. Yd. Container</t>
  </si>
  <si>
    <t>3 Cu. Yd. Container</t>
  </si>
  <si>
    <t>4 Cu. Yd. Container</t>
  </si>
  <si>
    <t>6 Cu. Yd. Container</t>
  </si>
  <si>
    <t>6 pickups/week/container</t>
  </si>
  <si>
    <t>Commercial Compacted</t>
  </si>
  <si>
    <t>Noncompacted Service</t>
  </si>
  <si>
    <t>10 Cu. Yd. Container</t>
  </si>
  <si>
    <t>20 Cu. Yd. Container</t>
  </si>
  <si>
    <t>25 Cu. Yd. Container</t>
  </si>
  <si>
    <t>30 Cu. Yd. Container</t>
  </si>
  <si>
    <t>40 Cu. Yd. Container</t>
  </si>
  <si>
    <t>Noncompacted Service-Temp.</t>
  </si>
  <si>
    <t>15 Cu. Yd. Container</t>
  </si>
  <si>
    <t>Compacted Service</t>
  </si>
  <si>
    <t>35 Cu. Yd. Container</t>
  </si>
  <si>
    <t>Monthly Revenue</t>
  </si>
  <si>
    <t>Disposal Fee</t>
  </si>
  <si>
    <t>Collection Fee</t>
  </si>
  <si>
    <t>Total Service Fee</t>
  </si>
  <si>
    <t>64 Gallon Cart, twice weekly</t>
  </si>
  <si>
    <t>64 Gallon Cart</t>
  </si>
  <si>
    <t>35 Gallon Cart</t>
  </si>
  <si>
    <t xml:space="preserve">Redelivery per delivery </t>
  </si>
  <si>
    <t>RESIDENTIAL</t>
  </si>
  <si>
    <t>Curbside Garbage</t>
  </si>
  <si>
    <t>Subtotal Curbside Garbage Revenue</t>
  </si>
  <si>
    <t>Monthly Gross Revenue</t>
  </si>
  <si>
    <t>Est. Annual Revenue</t>
  </si>
  <si>
    <t>Subtotal Curbside Food/Yard Waste Revenue</t>
  </si>
  <si>
    <t>Curbside Misc. Fees</t>
  </si>
  <si>
    <t>Subtotal Curbside Misc. Fee Revenue</t>
  </si>
  <si>
    <t>Subtotal Curbside Revenue</t>
  </si>
  <si>
    <t>Subtotal Curbside Bulky Item Revenue</t>
  </si>
  <si>
    <t xml:space="preserve">20 Gallon Minican/Cart </t>
  </si>
  <si>
    <t xml:space="preserve">32 Gallon Can </t>
  </si>
  <si>
    <t>96 Gallon Cart</t>
  </si>
  <si>
    <t>Extra 32 Gallon Can or Equivalent</t>
  </si>
  <si>
    <t>32 Gallon Can (One collection per month)</t>
  </si>
  <si>
    <t>Curbside Bulky Items</t>
  </si>
  <si>
    <t>MULTI-FAMILY</t>
  </si>
  <si>
    <t>MF Garbage</t>
  </si>
  <si>
    <t>MF Cart/Can Garbage</t>
  </si>
  <si>
    <t>Subtotal MF Cart/Can Garbage Revenue</t>
  </si>
  <si>
    <t>MF Compostable</t>
  </si>
  <si>
    <t>Curbside Compostable</t>
  </si>
  <si>
    <t>Extra 96 Gallon Cart or Equivalent</t>
  </si>
  <si>
    <t>Subtotal MF Compostables Revenue</t>
  </si>
  <si>
    <t>Subtotal MF Misc. Fee Revenue</t>
  </si>
  <si>
    <t>MF Misc. Fees</t>
  </si>
  <si>
    <t>Subtotal MF Garbage Revenue</t>
  </si>
  <si>
    <t>Return Trip</t>
  </si>
  <si>
    <t>Carry-Out Service</t>
  </si>
  <si>
    <t>Redelivery Fee</t>
  </si>
  <si>
    <t xml:space="preserve">Roll-Out Container </t>
  </si>
  <si>
    <t>Unlock Container</t>
  </si>
  <si>
    <t>Steam Cleaning</t>
  </si>
  <si>
    <t>Clean/Deodorize YW/FW Cart</t>
  </si>
  <si>
    <t>COMMERCIAL</t>
  </si>
  <si>
    <t>Comm. Cart/Can Garbage</t>
  </si>
  <si>
    <t>20 Gallon Minican/Cart</t>
  </si>
  <si>
    <t>Subtotal Comm. Cart/Can Garbage Revenue</t>
  </si>
  <si>
    <t>Comm. Compostable</t>
  </si>
  <si>
    <t>Subtotal Comm. Compostables Revenue</t>
  </si>
  <si>
    <t>Comm. Garbage</t>
  </si>
  <si>
    <t>Comm. Misc. Fees</t>
  </si>
  <si>
    <t>Subtotal Multi-Family Revenue</t>
  </si>
  <si>
    <t>Subtotal Commercial Revenue</t>
  </si>
  <si>
    <t>Subtotal Comm. Garbage Revenue</t>
  </si>
  <si>
    <t>Subtotal Comm. Misc. Fee Revenue</t>
  </si>
  <si>
    <t>MULTI-FAMILY ROLL-OFF</t>
  </si>
  <si>
    <t>NOTES</t>
  </si>
  <si>
    <t>Haul Tonnage</t>
  </si>
  <si>
    <t>Haul Count</t>
  </si>
  <si>
    <t>Haul Charge</t>
  </si>
  <si>
    <t>Subtotal MF Roll-Off Revenue</t>
  </si>
  <si>
    <t>COMMERCIAL ROLL-OFF</t>
  </si>
  <si>
    <t>Subtotal Commercial Roll-Off Revenue</t>
  </si>
  <si>
    <t>City of Federal Way</t>
  </si>
  <si>
    <t>ESTIMATED ANNUAL REVENUE</t>
  </si>
  <si>
    <t>Estimated Revenue from all Lines of Business</t>
  </si>
  <si>
    <t>Additional Collection Services</t>
  </si>
  <si>
    <t>Extra Loose Cubic Yard</t>
  </si>
  <si>
    <t>MF and Comm. roll-off disposal pass-through, rent charges, delivery fees, mileage fees, and additional services not included</t>
  </si>
  <si>
    <t>Commercial CDL &amp; 'recycling' services provided via roll-off containers are not included</t>
  </si>
  <si>
    <t>Commercial recycling and compostables provided by detachable containers (dumpsters) are not included</t>
  </si>
  <si>
    <t>Bad debt/collections are not accounted for</t>
  </si>
  <si>
    <t>Temporary detachable containers not included - revenue estimated at $10K annually</t>
  </si>
  <si>
    <t xml:space="preserve">Revenues - annualized - assume the March 2019 rates apply for all 12 months </t>
  </si>
  <si>
    <t>March 2019 - Solid Waste Rates - Annualized Revenue Projections</t>
  </si>
  <si>
    <t>Container Counts</t>
  </si>
  <si>
    <t>Container Count</t>
  </si>
  <si>
    <t>Container #'s based on May 2018 reporting plus hauler-provided figures covering last 12 months; roll-off tonnages are based on past 12 months</t>
  </si>
  <si>
    <t xml:space="preserve">Franchise Fee / Administrative Charge - annualized - as a percent of estimated annual revenue: </t>
  </si>
  <si>
    <t xml:space="preserve">10 Gallon Micro can </t>
  </si>
  <si>
    <t>10 Gallon Micro can</t>
  </si>
  <si>
    <t>Extra Pickup (Weekly of Cost for Each Service Level)</t>
  </si>
  <si>
    <t>(monthly)</t>
  </si>
  <si>
    <t>(annual)</t>
  </si>
  <si>
    <t>Tonnage</t>
  </si>
  <si>
    <t>Franchise Fee / Administrative Charge as of March 2019 - annualized - as if collected for all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</si>
</sst>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0.0%"/>
  </numFmts>
  <fonts count="14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164" fontId="13" fillId="0" borderId="0"/>
  </cellStyleXfs>
  <cellXfs count="120">
    <xf numFmtId="164" fontId="0" fillId="0" borderId="0" xfId="0"/>
    <xf numFmtId="164" fontId="1" fillId="0" borderId="0" xfId="0" applyFont="1"/>
    <xf numFmtId="44" fontId="1" fillId="0" borderId="10" xfId="1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3" applyNumberFormat="1" applyFont="1" applyFill="1" applyBorder="1" applyAlignment="1"/>
    <xf numFmtId="44" fontId="1" fillId="0" borderId="0" xfId="2" applyFont="1" applyFill="1" applyBorder="1"/>
    <xf numFmtId="3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164" fontId="1" fillId="0" borderId="0" xfId="0" applyFont="1" applyFill="1" applyBorder="1"/>
    <xf numFmtId="10" fontId="3" fillId="0" borderId="0" xfId="3" applyNumberFormat="1" applyFont="1" applyFill="1" applyBorder="1"/>
    <xf numFmtId="44" fontId="1" fillId="0" borderId="0" xfId="2" applyFont="1" applyFill="1" applyBorder="1" applyAlignment="1"/>
    <xf numFmtId="44" fontId="1" fillId="0" borderId="0" xfId="1" applyNumberFormat="1" applyFont="1" applyFill="1" applyBorder="1" applyAlignment="1">
      <alignment horizontal="center"/>
    </xf>
    <xf numFmtId="10" fontId="1" fillId="0" borderId="0" xfId="3" applyNumberFormat="1" applyFont="1" applyFill="1" applyBorder="1" applyAlignment="1"/>
    <xf numFmtId="164" fontId="1" fillId="0" borderId="0" xfId="0" applyFont="1" applyFill="1" applyBorder="1" applyAlignment="1"/>
    <xf numFmtId="164" fontId="1" fillId="0" borderId="0" xfId="0" applyFont="1" applyBorder="1"/>
    <xf numFmtId="3" fontId="1" fillId="0" borderId="9" xfId="0" applyNumberFormat="1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9" xfId="0" applyNumberFormat="1" applyFont="1" applyFill="1" applyBorder="1" applyAlignment="1">
      <alignment horizontal="center"/>
    </xf>
    <xf numFmtId="44" fontId="1" fillId="0" borderId="9" xfId="1" applyNumberFormat="1" applyFont="1" applyBorder="1" applyAlignment="1">
      <alignment horizontal="center"/>
    </xf>
    <xf numFmtId="164" fontId="1" fillId="0" borderId="0" xfId="0" applyFont="1" applyAlignment="1">
      <alignment wrapText="1"/>
    </xf>
    <xf numFmtId="44" fontId="1" fillId="0" borderId="9" xfId="3" applyNumberFormat="1" applyFont="1" applyFill="1" applyBorder="1" applyAlignment="1"/>
    <xf numFmtId="44" fontId="1" fillId="0" borderId="9" xfId="2" applyFont="1" applyFill="1" applyBorder="1"/>
    <xf numFmtId="10" fontId="2" fillId="0" borderId="9" xfId="3" applyNumberFormat="1" applyFont="1" applyFill="1" applyBorder="1"/>
    <xf numFmtId="10" fontId="3" fillId="0" borderId="9" xfId="3" applyNumberFormat="1" applyFont="1" applyFill="1" applyBorder="1"/>
    <xf numFmtId="44" fontId="1" fillId="0" borderId="9" xfId="2" applyFont="1" applyFill="1" applyBorder="1" applyAlignment="1"/>
    <xf numFmtId="10" fontId="1" fillId="0" borderId="9" xfId="3" applyNumberFormat="1" applyFont="1" applyFill="1" applyBorder="1" applyAlignment="1"/>
    <xf numFmtId="164" fontId="1" fillId="0" borderId="0" xfId="0" applyFont="1" applyFill="1"/>
    <xf numFmtId="164" fontId="1" fillId="0" borderId="10" xfId="0" applyFont="1" applyFill="1" applyBorder="1"/>
    <xf numFmtId="44" fontId="2" fillId="3" borderId="9" xfId="2" applyFont="1" applyFill="1" applyBorder="1" applyAlignment="1">
      <alignment horizontal="center" wrapText="1"/>
    </xf>
    <xf numFmtId="3" fontId="2" fillId="3" borderId="9" xfId="0" applyNumberFormat="1" applyFont="1" applyFill="1" applyBorder="1" applyAlignment="1">
      <alignment horizontal="center" wrapText="1"/>
    </xf>
    <xf numFmtId="44" fontId="2" fillId="3" borderId="9" xfId="0" applyNumberFormat="1" applyFont="1" applyFill="1" applyBorder="1" applyAlignment="1">
      <alignment horizontal="center" wrapText="1"/>
    </xf>
    <xf numFmtId="164" fontId="7" fillId="0" borderId="0" xfId="0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center" wrapText="1"/>
    </xf>
    <xf numFmtId="44" fontId="2" fillId="0" borderId="0" xfId="1" applyNumberFormat="1" applyFont="1" applyFill="1" applyBorder="1" applyAlignment="1">
      <alignment horizontal="center"/>
    </xf>
    <xf numFmtId="44" fontId="10" fillId="0" borderId="9" xfId="1" applyNumberFormat="1" applyFont="1" applyBorder="1" applyAlignment="1">
      <alignment horizontal="center"/>
    </xf>
    <xf numFmtId="164" fontId="4" fillId="0" borderId="0" xfId="0" applyFont="1" applyFill="1" applyBorder="1"/>
    <xf numFmtId="164" fontId="10" fillId="0" borderId="0" xfId="0" applyFont="1" applyFill="1" applyBorder="1" applyAlignment="1">
      <alignment horizontal="right"/>
    </xf>
    <xf numFmtId="164" fontId="9" fillId="3" borderId="7" xfId="0" applyFont="1" applyFill="1" applyBorder="1" applyAlignment="1">
      <alignment horizontal="left" wrapText="1"/>
    </xf>
    <xf numFmtId="44" fontId="2" fillId="3" borderId="10" xfId="0" applyNumberFormat="1" applyFont="1" applyFill="1" applyBorder="1" applyAlignment="1">
      <alignment horizontal="center" wrapText="1"/>
    </xf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44" fontId="10" fillId="0" borderId="10" xfId="1" applyNumberFormat="1" applyFont="1" applyBorder="1" applyAlignment="1">
      <alignment horizontal="center"/>
    </xf>
    <xf numFmtId="164" fontId="1" fillId="0" borderId="7" xfId="0" applyFont="1" applyFill="1" applyBorder="1" applyAlignment="1" applyProtection="1">
      <alignment horizontal="left"/>
    </xf>
    <xf numFmtId="164" fontId="1" fillId="0" borderId="1" xfId="0" applyFont="1" applyFill="1" applyBorder="1" applyAlignment="1" applyProtection="1">
      <alignment horizontal="left"/>
    </xf>
    <xf numFmtId="164" fontId="1" fillId="0" borderId="2" xfId="0" applyFont="1" applyFill="1" applyBorder="1"/>
    <xf numFmtId="164" fontId="1" fillId="0" borderId="7" xfId="0" applyFont="1" applyBorder="1" applyAlignment="1" applyProtection="1">
      <alignment horizontal="left"/>
    </xf>
    <xf numFmtId="44" fontId="9" fillId="2" borderId="13" xfId="1" applyNumberFormat="1" applyFont="1" applyFill="1" applyBorder="1" applyAlignment="1">
      <alignment horizontal="center"/>
    </xf>
    <xf numFmtId="44" fontId="9" fillId="2" borderId="14" xfId="1" applyNumberFormat="1" applyFont="1" applyFill="1" applyBorder="1" applyAlignment="1">
      <alignment horizontal="center"/>
    </xf>
    <xf numFmtId="164" fontId="11" fillId="0" borderId="0" xfId="0" applyFont="1" applyFill="1" applyBorder="1"/>
    <xf numFmtId="44" fontId="10" fillId="0" borderId="9" xfId="0" applyNumberFormat="1" applyFont="1" applyBorder="1" applyAlignment="1">
      <alignment horizontal="center"/>
    </xf>
    <xf numFmtId="164" fontId="10" fillId="0" borderId="0" xfId="0" applyFont="1" applyBorder="1" applyAlignment="1">
      <alignment horizontal="right"/>
    </xf>
    <xf numFmtId="44" fontId="10" fillId="0" borderId="0" xfId="0" applyNumberFormat="1" applyFont="1" applyBorder="1" applyAlignment="1">
      <alignment horizontal="center"/>
    </xf>
    <xf numFmtId="164" fontId="1" fillId="0" borderId="7" xfId="0" applyFont="1" applyBorder="1"/>
    <xf numFmtId="44" fontId="1" fillId="0" borderId="10" xfId="0" applyNumberFormat="1" applyFont="1" applyBorder="1" applyAlignment="1">
      <alignment horizontal="center"/>
    </xf>
    <xf numFmtId="164" fontId="2" fillId="0" borderId="1" xfId="0" applyFont="1" applyFill="1" applyBorder="1" applyAlignment="1" applyProtection="1">
      <alignment horizontal="left"/>
    </xf>
    <xf numFmtId="164" fontId="2" fillId="0" borderId="7" xfId="0" applyFont="1" applyBorder="1" applyAlignment="1" applyProtection="1">
      <alignment horizontal="left"/>
    </xf>
    <xf numFmtId="164" fontId="1" fillId="0" borderId="10" xfId="0" applyFont="1" applyBorder="1"/>
    <xf numFmtId="164" fontId="2" fillId="0" borderId="7" xfId="0" applyFont="1" applyBorder="1"/>
    <xf numFmtId="44" fontId="10" fillId="0" borderId="10" xfId="0" applyNumberFormat="1" applyFont="1" applyBorder="1" applyAlignment="1">
      <alignment horizontal="center"/>
    </xf>
    <xf numFmtId="164" fontId="1" fillId="0" borderId="1" xfId="0" applyFont="1" applyFill="1" applyBorder="1"/>
    <xf numFmtId="164" fontId="1" fillId="0" borderId="7" xfId="0" applyFont="1" applyFill="1" applyBorder="1"/>
    <xf numFmtId="164" fontId="2" fillId="0" borderId="7" xfId="0" applyFont="1" applyFill="1" applyBorder="1" applyAlignment="1" applyProtection="1">
      <alignment horizontal="left"/>
    </xf>
    <xf numFmtId="164" fontId="2" fillId="0" borderId="9" xfId="0" applyFont="1" applyFill="1" applyBorder="1" applyAlignment="1"/>
    <xf numFmtId="164" fontId="1" fillId="0" borderId="9" xfId="0" applyFont="1" applyFill="1" applyBorder="1" applyAlignment="1" applyProtection="1">
      <alignment horizontal="center"/>
    </xf>
    <xf numFmtId="166" fontId="1" fillId="0" borderId="9" xfId="0" applyNumberFormat="1" applyFont="1" applyFill="1" applyBorder="1" applyAlignment="1">
      <alignment horizontal="center"/>
    </xf>
    <xf numFmtId="44" fontId="1" fillId="0" borderId="9" xfId="0" applyNumberFormat="1" applyFont="1" applyFill="1" applyBorder="1"/>
    <xf numFmtId="164" fontId="1" fillId="0" borderId="0" xfId="0" applyFont="1"/>
    <xf numFmtId="164" fontId="1" fillId="0" borderId="15" xfId="0" applyFont="1" applyFill="1" applyBorder="1"/>
    <xf numFmtId="164" fontId="1" fillId="0" borderId="0" xfId="0" applyFont="1" applyFill="1"/>
    <xf numFmtId="165" fontId="1" fillId="0" borderId="9" xfId="0" applyNumberFormat="1" applyFont="1" applyFill="1" applyBorder="1" applyAlignment="1" applyProtection="1">
      <alignment horizontal="center"/>
    </xf>
    <xf numFmtId="164" fontId="2" fillId="0" borderId="7" xfId="0" applyFont="1" applyFill="1" applyBorder="1" applyAlignment="1"/>
    <xf numFmtId="164" fontId="1" fillId="0" borderId="9" xfId="7" applyFont="1" applyFill="1" applyBorder="1" applyAlignment="1" applyProtection="1">
      <alignment horizontal="center"/>
    </xf>
    <xf numFmtId="165" fontId="1" fillId="0" borderId="9" xfId="7" applyNumberFormat="1" applyFont="1" applyFill="1" applyBorder="1" applyAlignment="1" applyProtection="1">
      <alignment horizontal="center"/>
    </xf>
    <xf numFmtId="166" fontId="1" fillId="0" borderId="9" xfId="7" applyNumberFormat="1" applyFont="1" applyFill="1" applyBorder="1" applyAlignment="1">
      <alignment horizontal="center"/>
    </xf>
    <xf numFmtId="164" fontId="2" fillId="0" borderId="9" xfId="7" applyFont="1" applyFill="1" applyBorder="1" applyAlignment="1"/>
    <xf numFmtId="164" fontId="1" fillId="0" borderId="11" xfId="0" applyFont="1" applyBorder="1"/>
    <xf numFmtId="3" fontId="1" fillId="0" borderId="15" xfId="0" applyNumberFormat="1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164" fontId="1" fillId="0" borderId="19" xfId="0" applyFont="1" applyBorder="1"/>
    <xf numFmtId="164" fontId="1" fillId="0" borderId="20" xfId="0" applyFont="1" applyBorder="1"/>
    <xf numFmtId="164" fontId="1" fillId="0" borderId="18" xfId="0" applyFont="1" applyFill="1" applyBorder="1"/>
    <xf numFmtId="3" fontId="1" fillId="0" borderId="18" xfId="0" applyNumberFormat="1" applyFont="1" applyBorder="1" applyAlignment="1">
      <alignment horizontal="center"/>
    </xf>
    <xf numFmtId="44" fontId="1" fillId="0" borderId="18" xfId="0" applyNumberFormat="1" applyFont="1" applyBorder="1" applyAlignment="1">
      <alignment horizontal="center"/>
    </xf>
    <xf numFmtId="164" fontId="1" fillId="0" borderId="21" xfId="0" applyFont="1" applyBorder="1"/>
    <xf numFmtId="164" fontId="2" fillId="0" borderId="7" xfId="0" applyFont="1" applyBorder="1" applyAlignment="1">
      <alignment horizontal="left"/>
    </xf>
    <xf numFmtId="44" fontId="2" fillId="0" borderId="9" xfId="2" applyFont="1" applyFill="1" applyBorder="1"/>
    <xf numFmtId="44" fontId="2" fillId="0" borderId="9" xfId="3" applyNumberFormat="1" applyFont="1" applyFill="1" applyBorder="1" applyAlignment="1"/>
    <xf numFmtId="3" fontId="2" fillId="0" borderId="9" xfId="0" applyNumberFormat="1" applyFont="1" applyBorder="1" applyAlignment="1">
      <alignment horizontal="center"/>
    </xf>
    <xf numFmtId="44" fontId="2" fillId="0" borderId="9" xfId="1" applyNumberFormat="1" applyFont="1" applyBorder="1" applyAlignment="1">
      <alignment horizontal="center"/>
    </xf>
    <xf numFmtId="44" fontId="1" fillId="0" borderId="9" xfId="1" applyNumberFormat="1" applyFont="1" applyFill="1" applyBorder="1" applyAlignment="1">
      <alignment horizontal="center"/>
    </xf>
    <xf numFmtId="164" fontId="1" fillId="0" borderId="7" xfId="0" applyFont="1" applyBorder="1" applyAlignment="1">
      <alignment vertical="top" wrapText="1"/>
    </xf>
    <xf numFmtId="44" fontId="1" fillId="0" borderId="10" xfId="0" applyNumberFormat="1" applyFont="1" applyFill="1" applyBorder="1" applyAlignment="1">
      <alignment horizontal="center"/>
    </xf>
    <xf numFmtId="44" fontId="9" fillId="4" borderId="13" xfId="1" applyNumberFormat="1" applyFont="1" applyFill="1" applyBorder="1" applyAlignment="1">
      <alignment horizontal="center"/>
    </xf>
    <xf numFmtId="44" fontId="9" fillId="4" borderId="14" xfId="1" applyNumberFormat="1" applyFont="1" applyFill="1" applyBorder="1" applyAlignment="1">
      <alignment horizontal="center"/>
    </xf>
    <xf numFmtId="164" fontId="1" fillId="0" borderId="23" xfId="0" applyFont="1" applyBorder="1"/>
    <xf numFmtId="167" fontId="2" fillId="0" borderId="22" xfId="3" applyNumberFormat="1" applyFont="1" applyBorder="1"/>
    <xf numFmtId="164" fontId="1" fillId="0" borderId="24" xfId="0" applyFont="1" applyBorder="1"/>
    <xf numFmtId="164" fontId="1" fillId="0" borderId="0" xfId="0" applyFont="1" applyFill="1" applyBorder="1" applyAlignment="1">
      <alignment horizontal="right"/>
    </xf>
    <xf numFmtId="164" fontId="1" fillId="0" borderId="0" xfId="0" applyFont="1" applyAlignment="1">
      <alignment horizontal="right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7" fillId="2" borderId="3" xfId="0" applyFont="1" applyFill="1" applyBorder="1" applyAlignment="1">
      <alignment horizontal="left"/>
    </xf>
    <xf numFmtId="164" fontId="7" fillId="2" borderId="16" xfId="0" applyFont="1" applyFill="1" applyBorder="1" applyAlignment="1">
      <alignment horizontal="left"/>
    </xf>
    <xf numFmtId="164" fontId="7" fillId="2" borderId="17" xfId="0" applyFont="1" applyFill="1" applyBorder="1" applyAlignment="1">
      <alignment horizontal="left"/>
    </xf>
    <xf numFmtId="164" fontId="9" fillId="2" borderId="12" xfId="0" applyFont="1" applyFill="1" applyBorder="1" applyAlignment="1">
      <alignment horizontal="right"/>
    </xf>
    <xf numFmtId="164" fontId="9" fillId="2" borderId="13" xfId="0" applyFont="1" applyFill="1" applyBorder="1" applyAlignment="1">
      <alignment horizontal="right"/>
    </xf>
    <xf numFmtId="164" fontId="7" fillId="2" borderId="4" xfId="0" applyFont="1" applyFill="1" applyBorder="1" applyAlignment="1">
      <alignment horizontal="left"/>
    </xf>
    <xf numFmtId="164" fontId="7" fillId="2" borderId="5" xfId="0" applyFont="1" applyFill="1" applyBorder="1" applyAlignment="1">
      <alignment horizontal="left"/>
    </xf>
    <xf numFmtId="164" fontId="7" fillId="2" borderId="6" xfId="0" applyFont="1" applyFill="1" applyBorder="1" applyAlignment="1">
      <alignment horizontal="left"/>
    </xf>
    <xf numFmtId="164" fontId="9" fillId="4" borderId="12" xfId="0" applyFont="1" applyFill="1" applyBorder="1" applyAlignment="1">
      <alignment horizontal="right"/>
    </xf>
    <xf numFmtId="164" fontId="9" fillId="4" borderId="13" xfId="0" applyFont="1" applyFill="1" applyBorder="1" applyAlignment="1">
      <alignment horizontal="right"/>
    </xf>
    <xf numFmtId="164" fontId="12" fillId="0" borderId="0" xfId="0" applyFont="1" applyBorder="1" applyAlignment="1">
      <alignment horizontal="center"/>
    </xf>
    <xf numFmtId="164" fontId="8" fillId="0" borderId="0" xfId="0" quotePrefix="1" applyFont="1" applyBorder="1" applyAlignment="1">
      <alignment horizontal="center"/>
    </xf>
    <xf numFmtId="164" fontId="10" fillId="0" borderId="11" xfId="0" applyFont="1" applyBorder="1" applyAlignment="1">
      <alignment horizontal="right"/>
    </xf>
    <xf numFmtId="164" fontId="10" fillId="0" borderId="15" xfId="0" applyFont="1" applyBorder="1" applyAlignment="1">
      <alignment horizontal="right"/>
    </xf>
    <xf numFmtId="164" fontId="10" fillId="0" borderId="8" xfId="0" applyFont="1" applyBorder="1" applyAlignment="1">
      <alignment horizontal="right"/>
    </xf>
    <xf numFmtId="164" fontId="10" fillId="0" borderId="7" xfId="0" applyFont="1" applyBorder="1" applyAlignment="1">
      <alignment horizontal="right"/>
    </xf>
    <xf numFmtId="164" fontId="10" fillId="0" borderId="9" xfId="0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4"/>
    <cellStyle name="Normal 3" xfId="6"/>
    <cellStyle name="Normal 4" xfId="7"/>
    <cellStyle name="Normal 5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tabSelected="1" topLeftCell="A251" zoomScale="80" zoomScaleNormal="80" zoomScaleSheetLayoutView="70" workbookViewId="0">
      <selection activeCell="I263" sqref="I263"/>
    </sheetView>
  </sheetViews>
  <sheetFormatPr defaultColWidth="9" defaultRowHeight="13.2" x14ac:dyDescent="0.25"/>
  <cols>
    <col min="1" max="1" width="43.109375" style="1" customWidth="1"/>
    <col min="2" max="2" width="10.77734375" style="28" customWidth="1"/>
    <col min="3" max="3" width="10.88671875" style="28" customWidth="1"/>
    <col min="4" max="4" width="10.33203125" style="28" bestFit="1" customWidth="1"/>
    <col min="5" max="5" width="10.77734375" style="3" customWidth="1"/>
    <col min="6" max="6" width="16.109375" style="4" customWidth="1"/>
    <col min="7" max="7" width="17.33203125" style="1" customWidth="1"/>
    <col min="8" max="8" width="12.109375" style="28" customWidth="1"/>
    <col min="9" max="16384" width="9" style="1"/>
  </cols>
  <sheetData>
    <row r="1" spans="1:8" ht="21" x14ac:dyDescent="0.4">
      <c r="A1" s="113" t="s">
        <v>109</v>
      </c>
      <c r="B1" s="113"/>
      <c r="C1" s="113"/>
      <c r="D1" s="113"/>
      <c r="E1" s="113"/>
      <c r="F1" s="113"/>
      <c r="G1" s="113"/>
    </row>
    <row r="2" spans="1:8" ht="17.399999999999999" x14ac:dyDescent="0.3">
      <c r="A2" s="114" t="s">
        <v>120</v>
      </c>
      <c r="B2" s="114"/>
      <c r="C2" s="114"/>
      <c r="D2" s="114"/>
      <c r="E2" s="114"/>
      <c r="F2" s="114"/>
      <c r="G2" s="114"/>
    </row>
    <row r="3" spans="1:8" ht="13.8" thickBot="1" x14ac:dyDescent="0.3"/>
    <row r="4" spans="1:8" ht="17.399999999999999" x14ac:dyDescent="0.3">
      <c r="A4" s="103" t="s">
        <v>55</v>
      </c>
      <c r="B4" s="104"/>
      <c r="C4" s="104"/>
      <c r="D4" s="104"/>
      <c r="E4" s="104"/>
      <c r="F4" s="104"/>
      <c r="G4" s="105"/>
      <c r="H4" s="33"/>
    </row>
    <row r="5" spans="1:8" s="21" customFormat="1" ht="39.6" x14ac:dyDescent="0.25">
      <c r="A5" s="39" t="s">
        <v>56</v>
      </c>
      <c r="B5" s="30" t="s">
        <v>48</v>
      </c>
      <c r="C5" s="30" t="s">
        <v>49</v>
      </c>
      <c r="D5" s="30" t="s">
        <v>50</v>
      </c>
      <c r="E5" s="31" t="s">
        <v>121</v>
      </c>
      <c r="F5" s="32" t="s">
        <v>58</v>
      </c>
      <c r="G5" s="40" t="s">
        <v>59</v>
      </c>
      <c r="H5" s="34"/>
    </row>
    <row r="6" spans="1:8" x14ac:dyDescent="0.25">
      <c r="A6" s="41" t="s">
        <v>69</v>
      </c>
      <c r="B6" s="23">
        <v>1.61</v>
      </c>
      <c r="C6" s="23">
        <v>6.23</v>
      </c>
      <c r="D6" s="22">
        <f>+B6+C6</f>
        <v>7.8400000000000007</v>
      </c>
      <c r="E6" s="16">
        <v>21</v>
      </c>
      <c r="F6" s="20">
        <f t="shared" ref="F6:F13" si="0">E6*D6</f>
        <v>164.64000000000001</v>
      </c>
      <c r="G6" s="2">
        <f>F6*12</f>
        <v>1975.6800000000003</v>
      </c>
      <c r="H6" s="12"/>
    </row>
    <row r="7" spans="1:8" x14ac:dyDescent="0.25">
      <c r="A7" s="41" t="s">
        <v>125</v>
      </c>
      <c r="B7" s="23">
        <v>2.81</v>
      </c>
      <c r="C7" s="23">
        <v>5.24</v>
      </c>
      <c r="D7" s="22">
        <f t="shared" ref="D7:D13" si="1">+B7+C7</f>
        <v>8.0500000000000007</v>
      </c>
      <c r="E7" s="16">
        <v>591</v>
      </c>
      <c r="F7" s="20">
        <f t="shared" si="0"/>
        <v>4757.55</v>
      </c>
      <c r="G7" s="2">
        <f t="shared" ref="G7:G13" si="2">F7*12</f>
        <v>57090.600000000006</v>
      </c>
      <c r="H7" s="12"/>
    </row>
    <row r="8" spans="1:8" x14ac:dyDescent="0.25">
      <c r="A8" s="42" t="s">
        <v>65</v>
      </c>
      <c r="B8" s="23">
        <v>3.92</v>
      </c>
      <c r="C8" s="23">
        <v>7.95</v>
      </c>
      <c r="D8" s="22">
        <f t="shared" si="1"/>
        <v>11.870000000000001</v>
      </c>
      <c r="E8" s="16">
        <f>3502-2-23</f>
        <v>3477</v>
      </c>
      <c r="F8" s="20">
        <f t="shared" si="0"/>
        <v>41271.990000000005</v>
      </c>
      <c r="G8" s="2">
        <f t="shared" si="2"/>
        <v>495263.88000000006</v>
      </c>
      <c r="H8" s="12"/>
    </row>
    <row r="9" spans="1:8" x14ac:dyDescent="0.25">
      <c r="A9" s="41" t="s">
        <v>66</v>
      </c>
      <c r="B9" s="23">
        <v>5.63</v>
      </c>
      <c r="C9" s="23">
        <v>13.81</v>
      </c>
      <c r="D9" s="22">
        <f t="shared" si="1"/>
        <v>19.440000000000001</v>
      </c>
      <c r="E9" s="16">
        <f>1264+138</f>
        <v>1402</v>
      </c>
      <c r="F9" s="20">
        <f t="shared" si="0"/>
        <v>27254.880000000001</v>
      </c>
      <c r="G9" s="2">
        <f t="shared" si="2"/>
        <v>327058.56</v>
      </c>
      <c r="H9" s="12"/>
    </row>
    <row r="10" spans="1:8" x14ac:dyDescent="0.25">
      <c r="A10" s="41" t="s">
        <v>53</v>
      </c>
      <c r="B10" s="23">
        <v>6.17</v>
      </c>
      <c r="C10" s="23">
        <v>15.45</v>
      </c>
      <c r="D10" s="22">
        <f t="shared" si="1"/>
        <v>21.619999999999997</v>
      </c>
      <c r="E10" s="16">
        <v>6529</v>
      </c>
      <c r="F10" s="20">
        <f t="shared" si="0"/>
        <v>141156.97999999998</v>
      </c>
      <c r="G10" s="2">
        <f t="shared" si="2"/>
        <v>1693883.7599999998</v>
      </c>
      <c r="H10" s="12"/>
    </row>
    <row r="11" spans="1:8" x14ac:dyDescent="0.25">
      <c r="A11" s="41" t="s">
        <v>52</v>
      </c>
      <c r="B11" s="23">
        <v>11.28</v>
      </c>
      <c r="C11" s="23">
        <v>18.260000000000002</v>
      </c>
      <c r="D11" s="22">
        <f t="shared" si="1"/>
        <v>29.54</v>
      </c>
      <c r="E11" s="16">
        <v>5039</v>
      </c>
      <c r="F11" s="20">
        <f t="shared" si="0"/>
        <v>148852.06</v>
      </c>
      <c r="G11" s="2">
        <f t="shared" si="2"/>
        <v>1786224.72</v>
      </c>
      <c r="H11" s="12"/>
    </row>
    <row r="12" spans="1:8" x14ac:dyDescent="0.25">
      <c r="A12" s="41" t="s">
        <v>67</v>
      </c>
      <c r="B12" s="23">
        <v>16.920000000000002</v>
      </c>
      <c r="C12" s="23">
        <v>22.73</v>
      </c>
      <c r="D12" s="22">
        <f t="shared" si="1"/>
        <v>39.650000000000006</v>
      </c>
      <c r="E12" s="16">
        <v>1317</v>
      </c>
      <c r="F12" s="20">
        <f t="shared" si="0"/>
        <v>52219.05000000001</v>
      </c>
      <c r="G12" s="2">
        <f t="shared" si="2"/>
        <v>626628.60000000009</v>
      </c>
      <c r="H12" s="12"/>
    </row>
    <row r="13" spans="1:8" x14ac:dyDescent="0.25">
      <c r="A13" s="41" t="s">
        <v>68</v>
      </c>
      <c r="B13" s="23">
        <v>1.28</v>
      </c>
      <c r="C13" s="23">
        <v>5.46</v>
      </c>
      <c r="D13" s="22">
        <f t="shared" si="1"/>
        <v>6.74</v>
      </c>
      <c r="E13" s="17">
        <v>1919</v>
      </c>
      <c r="F13" s="20">
        <f t="shared" si="0"/>
        <v>12934.060000000001</v>
      </c>
      <c r="G13" s="2">
        <f t="shared" si="2"/>
        <v>155208.72000000003</v>
      </c>
      <c r="H13" s="12"/>
    </row>
    <row r="14" spans="1:8" s="15" customFormat="1" x14ac:dyDescent="0.25">
      <c r="A14" s="118" t="s">
        <v>57</v>
      </c>
      <c r="B14" s="119"/>
      <c r="C14" s="119"/>
      <c r="D14" s="119"/>
      <c r="E14" s="119"/>
      <c r="F14" s="36">
        <f>SUM(F6:F13)</f>
        <v>428611.20999999996</v>
      </c>
      <c r="G14" s="43">
        <f>SUM(G6:G13)</f>
        <v>5143334.5199999986</v>
      </c>
      <c r="H14" s="35"/>
    </row>
    <row r="15" spans="1:8" s="15" customFormat="1" x14ac:dyDescent="0.25">
      <c r="A15" s="86"/>
      <c r="B15" s="87"/>
      <c r="C15" s="87"/>
      <c r="D15" s="88"/>
      <c r="E15" s="89"/>
      <c r="F15" s="90"/>
      <c r="G15" s="58"/>
      <c r="H15" s="9"/>
    </row>
    <row r="16" spans="1:8" ht="39.6" x14ac:dyDescent="0.25">
      <c r="A16" s="39" t="s">
        <v>76</v>
      </c>
      <c r="B16" s="30" t="s">
        <v>48</v>
      </c>
      <c r="C16" s="30" t="s">
        <v>49</v>
      </c>
      <c r="D16" s="30" t="s">
        <v>50</v>
      </c>
      <c r="E16" s="31" t="s">
        <v>121</v>
      </c>
      <c r="F16" s="32" t="s">
        <v>47</v>
      </c>
      <c r="G16" s="40" t="s">
        <v>59</v>
      </c>
    </row>
    <row r="17" spans="1:7" x14ac:dyDescent="0.25">
      <c r="A17" s="41" t="s">
        <v>67</v>
      </c>
      <c r="B17" s="23">
        <v>1.58</v>
      </c>
      <c r="C17" s="23">
        <v>9.7799999999999994</v>
      </c>
      <c r="D17" s="22">
        <f t="shared" ref="D17:D20" si="3">+B17+C17</f>
        <v>11.36</v>
      </c>
      <c r="E17" s="16">
        <f>9885+302+33+8</f>
        <v>10228</v>
      </c>
      <c r="F17" s="20">
        <f>E17*D17</f>
        <v>116190.07999999999</v>
      </c>
      <c r="G17" s="2">
        <f>F17*12</f>
        <v>1394280.96</v>
      </c>
    </row>
    <row r="18" spans="1:7" x14ac:dyDescent="0.25">
      <c r="A18" s="41" t="s">
        <v>52</v>
      </c>
      <c r="B18" s="23">
        <v>1.17</v>
      </c>
      <c r="C18" s="23">
        <v>9.65</v>
      </c>
      <c r="D18" s="22">
        <f t="shared" si="3"/>
        <v>10.82</v>
      </c>
      <c r="E18" s="16">
        <v>1288</v>
      </c>
      <c r="F18" s="20">
        <f>E18*D18</f>
        <v>13936.16</v>
      </c>
      <c r="G18" s="2">
        <f t="shared" ref="G18:G20" si="4">F18*12</f>
        <v>167233.91999999998</v>
      </c>
    </row>
    <row r="19" spans="1:7" x14ac:dyDescent="0.25">
      <c r="A19" s="41" t="s">
        <v>53</v>
      </c>
      <c r="B19" s="23">
        <v>0.8</v>
      </c>
      <c r="C19" s="23">
        <v>9.52</v>
      </c>
      <c r="D19" s="22">
        <f t="shared" si="3"/>
        <v>10.32</v>
      </c>
      <c r="E19" s="16">
        <v>817</v>
      </c>
      <c r="F19" s="20">
        <f>E19*D19</f>
        <v>8431.44</v>
      </c>
      <c r="G19" s="2">
        <f t="shared" si="4"/>
        <v>101177.28</v>
      </c>
    </row>
    <row r="20" spans="1:7" x14ac:dyDescent="0.25">
      <c r="A20" s="44" t="s">
        <v>77</v>
      </c>
      <c r="B20" s="23">
        <v>0.31</v>
      </c>
      <c r="C20" s="23">
        <v>5.89</v>
      </c>
      <c r="D20" s="22">
        <f t="shared" si="3"/>
        <v>6.1999999999999993</v>
      </c>
      <c r="E20" s="17">
        <v>285</v>
      </c>
      <c r="F20" s="20">
        <f>E20*D20</f>
        <v>1766.9999999999998</v>
      </c>
      <c r="G20" s="2">
        <f t="shared" si="4"/>
        <v>21203.999999999996</v>
      </c>
    </row>
    <row r="21" spans="1:7" s="37" customFormat="1" x14ac:dyDescent="0.25">
      <c r="A21" s="118" t="s">
        <v>60</v>
      </c>
      <c r="B21" s="119"/>
      <c r="C21" s="119"/>
      <c r="D21" s="119"/>
      <c r="E21" s="119"/>
      <c r="F21" s="36">
        <f>SUM(F17:F20)</f>
        <v>140324.68</v>
      </c>
      <c r="G21" s="43">
        <f>F21*12</f>
        <v>1683896.16</v>
      </c>
    </row>
    <row r="22" spans="1:7" s="9" customFormat="1" x14ac:dyDescent="0.25">
      <c r="A22" s="44"/>
      <c r="B22" s="23"/>
      <c r="C22" s="23"/>
      <c r="D22" s="22"/>
      <c r="E22" s="17"/>
      <c r="F22" s="91"/>
      <c r="G22" s="29"/>
    </row>
    <row r="23" spans="1:7" s="9" customFormat="1" ht="39.6" x14ac:dyDescent="0.25">
      <c r="A23" s="39" t="s">
        <v>70</v>
      </c>
      <c r="B23" s="30" t="s">
        <v>48</v>
      </c>
      <c r="C23" s="30" t="s">
        <v>49</v>
      </c>
      <c r="D23" s="30" t="s">
        <v>50</v>
      </c>
      <c r="E23" s="31" t="s">
        <v>121</v>
      </c>
      <c r="F23" s="32" t="s">
        <v>47</v>
      </c>
      <c r="G23" s="40" t="s">
        <v>59</v>
      </c>
    </row>
    <row r="24" spans="1:7" x14ac:dyDescent="0.25">
      <c r="A24" s="47" t="s">
        <v>6</v>
      </c>
      <c r="B24" s="23">
        <v>7.08</v>
      </c>
      <c r="C24" s="23">
        <v>62.07</v>
      </c>
      <c r="D24" s="22">
        <f t="shared" ref="D24:D30" si="5">+B24+C24</f>
        <v>69.150000000000006</v>
      </c>
      <c r="E24" s="17">
        <v>1</v>
      </c>
      <c r="F24" s="20">
        <f>E24*D24</f>
        <v>69.150000000000006</v>
      </c>
      <c r="G24" s="2">
        <f>F24*12</f>
        <v>829.80000000000007</v>
      </c>
    </row>
    <row r="25" spans="1:7" x14ac:dyDescent="0.25">
      <c r="A25" s="47" t="s">
        <v>7</v>
      </c>
      <c r="B25" s="23">
        <v>29.42</v>
      </c>
      <c r="C25" s="23">
        <v>62.31</v>
      </c>
      <c r="D25" s="22">
        <f t="shared" si="5"/>
        <v>91.73</v>
      </c>
      <c r="E25" s="17">
        <v>1</v>
      </c>
      <c r="F25" s="20">
        <f t="shared" ref="F25:F30" si="6">E25*D25</f>
        <v>91.73</v>
      </c>
      <c r="G25" s="2">
        <f t="shared" ref="G25:G30" si="7">F25*12</f>
        <v>1100.76</v>
      </c>
    </row>
    <row r="26" spans="1:7" x14ac:dyDescent="0.25">
      <c r="A26" s="47" t="s">
        <v>8</v>
      </c>
      <c r="B26" s="23">
        <v>7.08</v>
      </c>
      <c r="C26" s="23">
        <v>62.07</v>
      </c>
      <c r="D26" s="22">
        <f t="shared" si="5"/>
        <v>69.150000000000006</v>
      </c>
      <c r="E26" s="17">
        <v>1</v>
      </c>
      <c r="F26" s="20">
        <f t="shared" si="6"/>
        <v>69.150000000000006</v>
      </c>
      <c r="G26" s="2">
        <f t="shared" si="7"/>
        <v>829.80000000000007</v>
      </c>
    </row>
    <row r="27" spans="1:7" x14ac:dyDescent="0.25">
      <c r="A27" s="47" t="s">
        <v>9</v>
      </c>
      <c r="B27" s="23">
        <v>5.3</v>
      </c>
      <c r="C27" s="23">
        <v>41.37</v>
      </c>
      <c r="D27" s="22">
        <f t="shared" si="5"/>
        <v>46.669999999999995</v>
      </c>
      <c r="E27" s="17">
        <v>1</v>
      </c>
      <c r="F27" s="20">
        <f t="shared" si="6"/>
        <v>46.669999999999995</v>
      </c>
      <c r="G27" s="2">
        <f t="shared" si="7"/>
        <v>560.04</v>
      </c>
    </row>
    <row r="28" spans="1:7" x14ac:dyDescent="0.25">
      <c r="A28" s="47" t="s">
        <v>10</v>
      </c>
      <c r="B28" s="23">
        <v>3.52</v>
      </c>
      <c r="C28" s="23">
        <v>41.35</v>
      </c>
      <c r="D28" s="22">
        <f t="shared" si="5"/>
        <v>44.870000000000005</v>
      </c>
      <c r="E28" s="17">
        <v>2</v>
      </c>
      <c r="F28" s="20">
        <f t="shared" si="6"/>
        <v>89.740000000000009</v>
      </c>
      <c r="G28" s="2">
        <f t="shared" si="7"/>
        <v>1076.8800000000001</v>
      </c>
    </row>
    <row r="29" spans="1:7" x14ac:dyDescent="0.25">
      <c r="A29" s="47" t="s">
        <v>11</v>
      </c>
      <c r="B29" s="23">
        <v>2.44</v>
      </c>
      <c r="C29" s="23">
        <v>20.61</v>
      </c>
      <c r="D29" s="22">
        <f>+B29+C29</f>
        <v>23.05</v>
      </c>
      <c r="E29" s="17">
        <v>0</v>
      </c>
      <c r="F29" s="20">
        <f t="shared" si="6"/>
        <v>0</v>
      </c>
      <c r="G29" s="2">
        <f t="shared" si="7"/>
        <v>0</v>
      </c>
    </row>
    <row r="30" spans="1:7" x14ac:dyDescent="0.25">
      <c r="A30" s="44" t="s">
        <v>12</v>
      </c>
      <c r="B30" s="23">
        <v>35.450000000000003</v>
      </c>
      <c r="C30" s="23">
        <v>74.66</v>
      </c>
      <c r="D30" s="22">
        <f t="shared" si="5"/>
        <v>110.11</v>
      </c>
      <c r="E30" s="17">
        <v>17</v>
      </c>
      <c r="F30" s="20">
        <f t="shared" si="6"/>
        <v>1871.87</v>
      </c>
      <c r="G30" s="2">
        <f t="shared" si="7"/>
        <v>22462.44</v>
      </c>
    </row>
    <row r="31" spans="1:7" s="37" customFormat="1" x14ac:dyDescent="0.25">
      <c r="A31" s="118" t="s">
        <v>64</v>
      </c>
      <c r="B31" s="119"/>
      <c r="C31" s="119"/>
      <c r="D31" s="119"/>
      <c r="E31" s="119"/>
      <c r="F31" s="36">
        <f>SUM(F24:F30)</f>
        <v>2238.31</v>
      </c>
      <c r="G31" s="43">
        <f>F31*12</f>
        <v>26859.72</v>
      </c>
    </row>
    <row r="32" spans="1:7" s="9" customFormat="1" x14ac:dyDescent="0.25">
      <c r="A32" s="44"/>
      <c r="B32" s="23"/>
      <c r="C32" s="23"/>
      <c r="D32" s="22"/>
      <c r="E32" s="17"/>
      <c r="F32" s="19"/>
      <c r="G32" s="29"/>
    </row>
    <row r="33" spans="1:7" s="9" customFormat="1" ht="39.6" x14ac:dyDescent="0.25">
      <c r="A33" s="39" t="s">
        <v>61</v>
      </c>
      <c r="B33" s="30"/>
      <c r="C33" s="30"/>
      <c r="D33" s="30" t="s">
        <v>50</v>
      </c>
      <c r="E33" s="31" t="s">
        <v>121</v>
      </c>
      <c r="F33" s="32" t="s">
        <v>47</v>
      </c>
      <c r="G33" s="40" t="s">
        <v>59</v>
      </c>
    </row>
    <row r="34" spans="1:7" x14ac:dyDescent="0.25">
      <c r="A34" s="44" t="s">
        <v>1</v>
      </c>
      <c r="B34" s="23"/>
      <c r="C34" s="24"/>
      <c r="D34" s="23">
        <v>10</v>
      </c>
      <c r="E34" s="17">
        <v>1</v>
      </c>
      <c r="F34" s="20">
        <f>E34*D34</f>
        <v>10</v>
      </c>
      <c r="G34" s="2">
        <f>F34*12</f>
        <v>120</v>
      </c>
    </row>
    <row r="35" spans="1:7" x14ac:dyDescent="0.25">
      <c r="A35" s="47" t="s">
        <v>2</v>
      </c>
      <c r="B35" s="23"/>
      <c r="C35" s="25"/>
      <c r="D35" s="26">
        <v>20.59</v>
      </c>
      <c r="E35" s="17">
        <v>33</v>
      </c>
      <c r="F35" s="20">
        <f t="shared" ref="F35:F39" si="8">E35*D35</f>
        <v>679.47</v>
      </c>
      <c r="G35" s="2">
        <f t="shared" ref="G35:G39" si="9">F35*12</f>
        <v>8153.64</v>
      </c>
    </row>
    <row r="36" spans="1:7" x14ac:dyDescent="0.25">
      <c r="A36" s="47" t="s">
        <v>3</v>
      </c>
      <c r="B36" s="23"/>
      <c r="C36" s="25"/>
      <c r="D36" s="26">
        <v>6.81</v>
      </c>
      <c r="E36" s="17">
        <v>12</v>
      </c>
      <c r="F36" s="20">
        <f t="shared" si="8"/>
        <v>81.72</v>
      </c>
      <c r="G36" s="2">
        <f t="shared" si="9"/>
        <v>980.64</v>
      </c>
    </row>
    <row r="37" spans="1:7" x14ac:dyDescent="0.25">
      <c r="A37" s="47" t="s">
        <v>54</v>
      </c>
      <c r="B37" s="23"/>
      <c r="C37" s="25"/>
      <c r="D37" s="26">
        <v>24.11</v>
      </c>
      <c r="E37" s="17">
        <v>11</v>
      </c>
      <c r="F37" s="20">
        <f t="shared" si="8"/>
        <v>265.20999999999998</v>
      </c>
      <c r="G37" s="2">
        <f t="shared" si="9"/>
        <v>3182.5199999999995</v>
      </c>
    </row>
    <row r="38" spans="1:7" x14ac:dyDescent="0.25">
      <c r="A38" s="47" t="s">
        <v>4</v>
      </c>
      <c r="B38" s="23"/>
      <c r="C38" s="25"/>
      <c r="D38" s="26">
        <v>6.51</v>
      </c>
      <c r="E38" s="17">
        <v>0</v>
      </c>
      <c r="F38" s="20">
        <f t="shared" si="8"/>
        <v>0</v>
      </c>
      <c r="G38" s="2">
        <f t="shared" si="9"/>
        <v>0</v>
      </c>
    </row>
    <row r="39" spans="1:7" x14ac:dyDescent="0.25">
      <c r="A39" s="47" t="s">
        <v>5</v>
      </c>
      <c r="B39" s="23"/>
      <c r="C39" s="24"/>
      <c r="D39" s="26">
        <v>2.84</v>
      </c>
      <c r="E39" s="17">
        <v>49</v>
      </c>
      <c r="F39" s="20">
        <f t="shared" si="8"/>
        <v>139.16</v>
      </c>
      <c r="G39" s="2">
        <f t="shared" si="9"/>
        <v>1669.92</v>
      </c>
    </row>
    <row r="40" spans="1:7" s="37" customFormat="1" x14ac:dyDescent="0.25">
      <c r="A40" s="118" t="s">
        <v>62</v>
      </c>
      <c r="B40" s="119"/>
      <c r="C40" s="119"/>
      <c r="D40" s="119"/>
      <c r="E40" s="119"/>
      <c r="F40" s="36">
        <f>SUM(F31:F39)</f>
        <v>3413.8699999999994</v>
      </c>
      <c r="G40" s="43">
        <f>F40*12</f>
        <v>40966.439999999995</v>
      </c>
    </row>
    <row r="41" spans="1:7" s="9" customFormat="1" x14ac:dyDescent="0.25">
      <c r="A41" s="44"/>
      <c r="B41" s="23"/>
      <c r="C41" s="25"/>
      <c r="D41" s="26"/>
      <c r="E41" s="17"/>
      <c r="F41" s="91"/>
      <c r="G41" s="29"/>
    </row>
    <row r="42" spans="1:7" s="50" customFormat="1" ht="14.4" thickBot="1" x14ac:dyDescent="0.3">
      <c r="A42" s="106" t="s">
        <v>63</v>
      </c>
      <c r="B42" s="107"/>
      <c r="C42" s="107"/>
      <c r="D42" s="107"/>
      <c r="E42" s="107"/>
      <c r="F42" s="48">
        <f>F14+F21+F31+F40</f>
        <v>574588.06999999995</v>
      </c>
      <c r="G42" s="49">
        <f>F42*12</f>
        <v>6895056.8399999999</v>
      </c>
    </row>
    <row r="43" spans="1:7" s="9" customFormat="1" x14ac:dyDescent="0.25">
      <c r="A43" s="38"/>
      <c r="B43" s="38"/>
      <c r="C43" s="38"/>
      <c r="D43" s="38"/>
      <c r="E43" s="38"/>
      <c r="F43" s="12"/>
      <c r="G43" s="12"/>
    </row>
    <row r="44" spans="1:7" s="9" customFormat="1" ht="13.8" thickBot="1" x14ac:dyDescent="0.3">
      <c r="A44" s="38"/>
      <c r="B44" s="38"/>
      <c r="C44" s="38"/>
      <c r="D44" s="38"/>
      <c r="E44" s="38"/>
      <c r="F44" s="12"/>
      <c r="G44" s="12"/>
    </row>
    <row r="45" spans="1:7" s="9" customFormat="1" ht="17.399999999999999" x14ac:dyDescent="0.3">
      <c r="A45" s="103" t="s">
        <v>71</v>
      </c>
      <c r="B45" s="104"/>
      <c r="C45" s="104"/>
      <c r="D45" s="104"/>
      <c r="E45" s="104"/>
      <c r="F45" s="104"/>
      <c r="G45" s="105"/>
    </row>
    <row r="46" spans="1:7" s="9" customFormat="1" ht="39.6" x14ac:dyDescent="0.25">
      <c r="A46" s="39" t="s">
        <v>73</v>
      </c>
      <c r="B46" s="30" t="s">
        <v>48</v>
      </c>
      <c r="C46" s="30" t="s">
        <v>49</v>
      </c>
      <c r="D46" s="30" t="s">
        <v>50</v>
      </c>
      <c r="E46" s="31" t="s">
        <v>121</v>
      </c>
      <c r="F46" s="32" t="s">
        <v>58</v>
      </c>
      <c r="G46" s="40" t="s">
        <v>59</v>
      </c>
    </row>
    <row r="47" spans="1:7" x14ac:dyDescent="0.25">
      <c r="A47" s="54" t="s">
        <v>91</v>
      </c>
      <c r="B47" s="23">
        <v>3.92</v>
      </c>
      <c r="C47" s="23">
        <v>12.07</v>
      </c>
      <c r="D47" s="22">
        <v>15.99</v>
      </c>
      <c r="E47" s="16">
        <v>23</v>
      </c>
      <c r="F47" s="18">
        <f>D47*E47</f>
        <v>367.77</v>
      </c>
      <c r="G47" s="55">
        <f>F47*12</f>
        <v>4413.24</v>
      </c>
    </row>
    <row r="48" spans="1:7" x14ac:dyDescent="0.25">
      <c r="A48" s="54" t="s">
        <v>66</v>
      </c>
      <c r="B48" s="23">
        <v>5.63</v>
      </c>
      <c r="C48" s="23">
        <v>12.99</v>
      </c>
      <c r="D48" s="22">
        <v>18.62</v>
      </c>
      <c r="E48" s="16">
        <f>1+2+8+21+48+1+8</f>
        <v>89</v>
      </c>
      <c r="F48" s="18">
        <f t="shared" ref="F48:F52" si="10">D48*E48</f>
        <v>1657.18</v>
      </c>
      <c r="G48" s="55">
        <f t="shared" ref="G48:G52" si="11">F48*12</f>
        <v>19886.16</v>
      </c>
    </row>
    <row r="49" spans="1:7" x14ac:dyDescent="0.25">
      <c r="A49" s="54" t="s">
        <v>53</v>
      </c>
      <c r="B49" s="23">
        <v>6.17</v>
      </c>
      <c r="C49" s="23">
        <v>14.57</v>
      </c>
      <c r="D49" s="22">
        <v>20.740000000000002</v>
      </c>
      <c r="E49" s="16">
        <f>119+30+4+52</f>
        <v>205</v>
      </c>
      <c r="F49" s="18">
        <f t="shared" si="10"/>
        <v>4251.7000000000007</v>
      </c>
      <c r="G49" s="55">
        <f t="shared" si="11"/>
        <v>51020.400000000009</v>
      </c>
    </row>
    <row r="50" spans="1:7" x14ac:dyDescent="0.25">
      <c r="A50" s="54" t="s">
        <v>52</v>
      </c>
      <c r="B50" s="23">
        <v>11.28</v>
      </c>
      <c r="C50" s="23">
        <v>17.05</v>
      </c>
      <c r="D50" s="22">
        <v>28.33</v>
      </c>
      <c r="E50" s="16">
        <v>6</v>
      </c>
      <c r="F50" s="18">
        <f t="shared" si="10"/>
        <v>169.98</v>
      </c>
      <c r="G50" s="55">
        <f t="shared" si="11"/>
        <v>2039.7599999999998</v>
      </c>
    </row>
    <row r="51" spans="1:7" x14ac:dyDescent="0.25">
      <c r="A51" s="54" t="s">
        <v>67</v>
      </c>
      <c r="B51" s="23">
        <v>16.920000000000002</v>
      </c>
      <c r="C51" s="23">
        <v>21.13</v>
      </c>
      <c r="D51" s="22">
        <v>38.049999999999997</v>
      </c>
      <c r="E51" s="16">
        <v>4</v>
      </c>
      <c r="F51" s="18">
        <f t="shared" si="10"/>
        <v>152.19999999999999</v>
      </c>
      <c r="G51" s="55">
        <f t="shared" si="11"/>
        <v>1826.3999999999999</v>
      </c>
    </row>
    <row r="52" spans="1:7" x14ac:dyDescent="0.25">
      <c r="A52" s="41" t="s">
        <v>68</v>
      </c>
      <c r="B52" s="23">
        <v>1.28</v>
      </c>
      <c r="C52" s="23">
        <v>5.17</v>
      </c>
      <c r="D52" s="22">
        <v>6.45</v>
      </c>
      <c r="E52" s="17">
        <v>3</v>
      </c>
      <c r="F52" s="18">
        <f t="shared" si="10"/>
        <v>19.350000000000001</v>
      </c>
      <c r="G52" s="55">
        <f t="shared" si="11"/>
        <v>232.20000000000002</v>
      </c>
    </row>
    <row r="53" spans="1:7" s="9" customFormat="1" x14ac:dyDescent="0.25">
      <c r="A53" s="115" t="s">
        <v>74</v>
      </c>
      <c r="B53" s="116"/>
      <c r="C53" s="116"/>
      <c r="D53" s="116"/>
      <c r="E53" s="117"/>
      <c r="F53" s="36">
        <f>SUM(F47:F52)</f>
        <v>6618.18</v>
      </c>
      <c r="G53" s="43">
        <f>F53*12</f>
        <v>79418.16</v>
      </c>
    </row>
    <row r="54" spans="1:7" s="9" customFormat="1" x14ac:dyDescent="0.25">
      <c r="A54" s="45"/>
      <c r="B54" s="6"/>
      <c r="C54" s="10"/>
      <c r="D54" s="11"/>
      <c r="E54" s="7"/>
      <c r="F54" s="8"/>
      <c r="G54" s="46"/>
    </row>
    <row r="55" spans="1:7" s="9" customFormat="1" ht="39.6" x14ac:dyDescent="0.25">
      <c r="A55" s="39" t="s">
        <v>75</v>
      </c>
      <c r="B55" s="30" t="s">
        <v>48</v>
      </c>
      <c r="C55" s="30" t="s">
        <v>49</v>
      </c>
      <c r="D55" s="30" t="s">
        <v>50</v>
      </c>
      <c r="E55" s="31" t="s">
        <v>121</v>
      </c>
      <c r="F55" s="32" t="s">
        <v>58</v>
      </c>
      <c r="G55" s="40" t="s">
        <v>59</v>
      </c>
    </row>
    <row r="56" spans="1:7" x14ac:dyDescent="0.25">
      <c r="A56" s="44" t="s">
        <v>14</v>
      </c>
      <c r="B56" s="23">
        <v>1.58</v>
      </c>
      <c r="C56" s="23">
        <v>9.7799999999999994</v>
      </c>
      <c r="D56" s="22">
        <v>11.36</v>
      </c>
      <c r="E56" s="16">
        <v>29</v>
      </c>
      <c r="F56" s="18">
        <f>D56*E56</f>
        <v>329.44</v>
      </c>
      <c r="G56" s="55">
        <f>F56*12</f>
        <v>3953.2799999999997</v>
      </c>
    </row>
    <row r="57" spans="1:7" x14ac:dyDescent="0.25">
      <c r="A57" s="44" t="s">
        <v>15</v>
      </c>
      <c r="B57" s="23">
        <v>3.16</v>
      </c>
      <c r="C57" s="23">
        <v>19.61</v>
      </c>
      <c r="D57" s="22">
        <v>22.77</v>
      </c>
      <c r="E57" s="16">
        <v>0</v>
      </c>
      <c r="F57" s="18">
        <f t="shared" ref="F57" si="12">D57*E57</f>
        <v>0</v>
      </c>
      <c r="G57" s="55">
        <f t="shared" ref="G57" si="13">F57*12</f>
        <v>0</v>
      </c>
    </row>
    <row r="58" spans="1:7" s="9" customFormat="1" x14ac:dyDescent="0.25">
      <c r="A58" s="115" t="s">
        <v>78</v>
      </c>
      <c r="B58" s="116"/>
      <c r="C58" s="116"/>
      <c r="D58" s="116"/>
      <c r="E58" s="117"/>
      <c r="F58" s="36">
        <f>SUM(F56:F57)</f>
        <v>329.44</v>
      </c>
      <c r="G58" s="43">
        <f>F58*12</f>
        <v>3953.2799999999997</v>
      </c>
    </row>
    <row r="59" spans="1:7" s="9" customFormat="1" x14ac:dyDescent="0.25">
      <c r="A59" s="56"/>
      <c r="B59" s="6"/>
      <c r="C59" s="6"/>
      <c r="D59" s="13"/>
      <c r="E59" s="7"/>
      <c r="F59" s="8"/>
      <c r="G59" s="46"/>
    </row>
    <row r="60" spans="1:7" s="9" customFormat="1" ht="39.6" x14ac:dyDescent="0.25">
      <c r="A60" s="39" t="s">
        <v>72</v>
      </c>
      <c r="B60" s="30" t="s">
        <v>48</v>
      </c>
      <c r="C60" s="30" t="s">
        <v>49</v>
      </c>
      <c r="D60" s="30" t="s">
        <v>50</v>
      </c>
      <c r="E60" s="31" t="s">
        <v>121</v>
      </c>
      <c r="F60" s="32" t="s">
        <v>58</v>
      </c>
      <c r="G60" s="40" t="s">
        <v>59</v>
      </c>
    </row>
    <row r="61" spans="1:7" x14ac:dyDescent="0.25">
      <c r="A61" s="57" t="s">
        <v>16</v>
      </c>
      <c r="B61" s="23"/>
      <c r="C61" s="23" t="s">
        <v>0</v>
      </c>
      <c r="D61" s="27"/>
      <c r="E61" s="16"/>
      <c r="F61" s="18"/>
      <c r="G61" s="58"/>
    </row>
    <row r="62" spans="1:7" x14ac:dyDescent="0.25">
      <c r="A62" s="47" t="s">
        <v>17</v>
      </c>
      <c r="B62" s="23">
        <v>37.32</v>
      </c>
      <c r="C62" s="23">
        <v>78.67</v>
      </c>
      <c r="D62" s="22">
        <f t="shared" ref="D62:D66" si="14">+B62+C62</f>
        <v>115.99000000000001</v>
      </c>
      <c r="E62" s="16">
        <v>1</v>
      </c>
      <c r="F62" s="18">
        <f>E62*D62</f>
        <v>115.99000000000001</v>
      </c>
      <c r="G62" s="55">
        <f>F62*12</f>
        <v>1391.88</v>
      </c>
    </row>
    <row r="63" spans="1:7" x14ac:dyDescent="0.25">
      <c r="A63" s="47" t="s">
        <v>18</v>
      </c>
      <c r="B63" s="23">
        <v>74.67</v>
      </c>
      <c r="C63" s="23">
        <v>140.91999999999999</v>
      </c>
      <c r="D63" s="22">
        <f t="shared" si="14"/>
        <v>215.58999999999997</v>
      </c>
      <c r="E63" s="16">
        <v>0</v>
      </c>
      <c r="F63" s="18">
        <f t="shared" ref="F63:F66" si="15">E63*D63</f>
        <v>0</v>
      </c>
      <c r="G63" s="55">
        <f t="shared" ref="G63:G66" si="16">F63*12</f>
        <v>0</v>
      </c>
    </row>
    <row r="64" spans="1:7" x14ac:dyDescent="0.25">
      <c r="A64" s="47" t="s">
        <v>19</v>
      </c>
      <c r="B64" s="23">
        <v>112</v>
      </c>
      <c r="C64" s="23">
        <v>203.19</v>
      </c>
      <c r="D64" s="22">
        <f t="shared" si="14"/>
        <v>315.19</v>
      </c>
      <c r="E64" s="16">
        <v>0</v>
      </c>
      <c r="F64" s="18">
        <f t="shared" si="15"/>
        <v>0</v>
      </c>
      <c r="G64" s="55">
        <f t="shared" si="16"/>
        <v>0</v>
      </c>
    </row>
    <row r="65" spans="1:7" x14ac:dyDescent="0.25">
      <c r="A65" s="47" t="s">
        <v>20</v>
      </c>
      <c r="B65" s="23">
        <v>149.34</v>
      </c>
      <c r="C65" s="23">
        <v>265.44</v>
      </c>
      <c r="D65" s="22">
        <f t="shared" si="14"/>
        <v>414.78</v>
      </c>
      <c r="E65" s="16">
        <v>0</v>
      </c>
      <c r="F65" s="18">
        <f t="shared" si="15"/>
        <v>0</v>
      </c>
      <c r="G65" s="55">
        <f t="shared" si="16"/>
        <v>0</v>
      </c>
    </row>
    <row r="66" spans="1:7" x14ac:dyDescent="0.25">
      <c r="A66" s="47" t="s">
        <v>21</v>
      </c>
      <c r="B66" s="23">
        <v>186.67</v>
      </c>
      <c r="C66" s="23">
        <v>327.7</v>
      </c>
      <c r="D66" s="22">
        <f t="shared" si="14"/>
        <v>514.37</v>
      </c>
      <c r="E66" s="16">
        <v>0</v>
      </c>
      <c r="F66" s="18">
        <f t="shared" si="15"/>
        <v>0</v>
      </c>
      <c r="G66" s="55">
        <f t="shared" si="16"/>
        <v>0</v>
      </c>
    </row>
    <row r="67" spans="1:7" x14ac:dyDescent="0.25">
      <c r="A67" s="57" t="s">
        <v>22</v>
      </c>
      <c r="B67" s="23"/>
      <c r="C67" s="23" t="s">
        <v>0</v>
      </c>
      <c r="D67" s="22" t="s">
        <v>0</v>
      </c>
      <c r="E67" s="16"/>
      <c r="F67" s="18"/>
      <c r="G67" s="58"/>
    </row>
    <row r="68" spans="1:7" x14ac:dyDescent="0.25">
      <c r="A68" s="47" t="s">
        <v>17</v>
      </c>
      <c r="B68" s="23">
        <v>55.98</v>
      </c>
      <c r="C68" s="23">
        <v>98.88</v>
      </c>
      <c r="D68" s="22">
        <f t="shared" ref="D68:D72" si="17">+B68+C68</f>
        <v>154.85999999999999</v>
      </c>
      <c r="E68" s="16">
        <v>2</v>
      </c>
      <c r="F68" s="18">
        <f>E68*D68</f>
        <v>309.71999999999997</v>
      </c>
      <c r="G68" s="55">
        <f>F68*12</f>
        <v>3716.6399999999994</v>
      </c>
    </row>
    <row r="69" spans="1:7" x14ac:dyDescent="0.25">
      <c r="A69" s="47" t="s">
        <v>18</v>
      </c>
      <c r="B69" s="23">
        <v>111.98</v>
      </c>
      <c r="C69" s="23">
        <v>188.21</v>
      </c>
      <c r="D69" s="22">
        <f t="shared" si="17"/>
        <v>300.19</v>
      </c>
      <c r="E69" s="16">
        <v>0</v>
      </c>
      <c r="F69" s="18">
        <f t="shared" ref="F69:F72" si="18">E69*D69</f>
        <v>0</v>
      </c>
      <c r="G69" s="55">
        <f t="shared" ref="G69:G72" si="19">F69*12</f>
        <v>0</v>
      </c>
    </row>
    <row r="70" spans="1:7" x14ac:dyDescent="0.25">
      <c r="A70" s="47" t="s">
        <v>19</v>
      </c>
      <c r="B70" s="23">
        <v>167.98</v>
      </c>
      <c r="C70" s="23">
        <v>271.89</v>
      </c>
      <c r="D70" s="22">
        <f t="shared" si="17"/>
        <v>439.87</v>
      </c>
      <c r="E70" s="16">
        <v>0</v>
      </c>
      <c r="F70" s="18">
        <f t="shared" si="18"/>
        <v>0</v>
      </c>
      <c r="G70" s="55">
        <f t="shared" si="19"/>
        <v>0</v>
      </c>
    </row>
    <row r="71" spans="1:7" x14ac:dyDescent="0.25">
      <c r="A71" s="47" t="s">
        <v>20</v>
      </c>
      <c r="B71" s="23">
        <v>223.98</v>
      </c>
      <c r="C71" s="23">
        <v>355.6</v>
      </c>
      <c r="D71" s="22">
        <f t="shared" si="17"/>
        <v>579.58000000000004</v>
      </c>
      <c r="E71" s="16">
        <v>0</v>
      </c>
      <c r="F71" s="18">
        <f t="shared" si="18"/>
        <v>0</v>
      </c>
      <c r="G71" s="55">
        <f t="shared" si="19"/>
        <v>0</v>
      </c>
    </row>
    <row r="72" spans="1:7" x14ac:dyDescent="0.25">
      <c r="A72" s="47" t="s">
        <v>21</v>
      </c>
      <c r="B72" s="23">
        <v>279.99</v>
      </c>
      <c r="C72" s="23">
        <v>439.25</v>
      </c>
      <c r="D72" s="22">
        <f t="shared" si="17"/>
        <v>719.24</v>
      </c>
      <c r="E72" s="16">
        <v>0</v>
      </c>
      <c r="F72" s="18">
        <f t="shared" si="18"/>
        <v>0</v>
      </c>
      <c r="G72" s="55">
        <f t="shared" si="19"/>
        <v>0</v>
      </c>
    </row>
    <row r="73" spans="1:7" x14ac:dyDescent="0.25">
      <c r="A73" s="57" t="s">
        <v>23</v>
      </c>
      <c r="B73" s="23"/>
      <c r="C73" s="23" t="s">
        <v>0</v>
      </c>
      <c r="D73" s="22" t="s">
        <v>0</v>
      </c>
      <c r="E73" s="16"/>
      <c r="F73" s="18"/>
      <c r="G73" s="58"/>
    </row>
    <row r="74" spans="1:7" x14ac:dyDescent="0.25">
      <c r="A74" s="47" t="s">
        <v>17</v>
      </c>
      <c r="B74" s="23">
        <v>74.67</v>
      </c>
      <c r="C74" s="23">
        <v>130.41999999999999</v>
      </c>
      <c r="D74" s="22">
        <f t="shared" ref="D74:D78" si="20">+B74+C74</f>
        <v>205.08999999999997</v>
      </c>
      <c r="E74" s="16">
        <v>6</v>
      </c>
      <c r="F74" s="18">
        <f>E74*D74</f>
        <v>1230.54</v>
      </c>
      <c r="G74" s="55">
        <f>F74*12</f>
        <v>14766.48</v>
      </c>
    </row>
    <row r="75" spans="1:7" x14ac:dyDescent="0.25">
      <c r="A75" s="47" t="s">
        <v>18</v>
      </c>
      <c r="B75" s="23">
        <v>149.34</v>
      </c>
      <c r="C75" s="23">
        <v>235.5</v>
      </c>
      <c r="D75" s="22">
        <f t="shared" si="20"/>
        <v>384.84000000000003</v>
      </c>
      <c r="E75" s="16">
        <v>13</v>
      </c>
      <c r="F75" s="18">
        <f t="shared" ref="F75:F78" si="21">E75*D75</f>
        <v>5002.92</v>
      </c>
      <c r="G75" s="55">
        <f t="shared" ref="G75:G78" si="22">F75*12</f>
        <v>60035.040000000001</v>
      </c>
    </row>
    <row r="76" spans="1:7" x14ac:dyDescent="0.25">
      <c r="A76" s="47" t="s">
        <v>19</v>
      </c>
      <c r="B76" s="23">
        <v>224.03</v>
      </c>
      <c r="C76" s="23">
        <v>340.56</v>
      </c>
      <c r="D76" s="22">
        <f t="shared" si="20"/>
        <v>564.59</v>
      </c>
      <c r="E76" s="16">
        <v>3</v>
      </c>
      <c r="F76" s="18">
        <f t="shared" si="21"/>
        <v>1693.77</v>
      </c>
      <c r="G76" s="55">
        <f t="shared" si="22"/>
        <v>20325.239999999998</v>
      </c>
    </row>
    <row r="77" spans="1:7" x14ac:dyDescent="0.25">
      <c r="A77" s="47" t="s">
        <v>20</v>
      </c>
      <c r="B77" s="23">
        <v>298.7</v>
      </c>
      <c r="C77" s="23">
        <v>445.66</v>
      </c>
      <c r="D77" s="22">
        <f t="shared" si="20"/>
        <v>744.36</v>
      </c>
      <c r="E77" s="16">
        <v>0</v>
      </c>
      <c r="F77" s="18">
        <f t="shared" si="21"/>
        <v>0</v>
      </c>
      <c r="G77" s="55">
        <f t="shared" si="22"/>
        <v>0</v>
      </c>
    </row>
    <row r="78" spans="1:7" x14ac:dyDescent="0.25">
      <c r="A78" s="47" t="s">
        <v>21</v>
      </c>
      <c r="B78" s="23">
        <v>373.38</v>
      </c>
      <c r="C78" s="23">
        <v>550.77</v>
      </c>
      <c r="D78" s="22">
        <f t="shared" si="20"/>
        <v>924.15</v>
      </c>
      <c r="E78" s="16">
        <v>0</v>
      </c>
      <c r="F78" s="18">
        <f t="shared" si="21"/>
        <v>0</v>
      </c>
      <c r="G78" s="55">
        <f t="shared" si="22"/>
        <v>0</v>
      </c>
    </row>
    <row r="79" spans="1:7" x14ac:dyDescent="0.25">
      <c r="A79" s="57" t="s">
        <v>24</v>
      </c>
      <c r="B79" s="23"/>
      <c r="C79" s="23" t="s">
        <v>0</v>
      </c>
      <c r="D79" s="22" t="s">
        <v>0</v>
      </c>
      <c r="E79" s="16"/>
      <c r="F79" s="18"/>
      <c r="G79" s="58"/>
    </row>
    <row r="80" spans="1:7" x14ac:dyDescent="0.25">
      <c r="A80" s="47" t="s">
        <v>17</v>
      </c>
      <c r="B80" s="23">
        <v>112.01</v>
      </c>
      <c r="C80" s="23">
        <v>168.07</v>
      </c>
      <c r="D80" s="22">
        <f t="shared" ref="D80:D84" si="23">+B80+C80</f>
        <v>280.08</v>
      </c>
      <c r="E80" s="16">
        <v>20</v>
      </c>
      <c r="F80" s="18">
        <f>E80*D80</f>
        <v>5601.5999999999995</v>
      </c>
      <c r="G80" s="55">
        <f>F80*12</f>
        <v>67219.199999999997</v>
      </c>
    </row>
    <row r="81" spans="1:7" x14ac:dyDescent="0.25">
      <c r="A81" s="47" t="s">
        <v>18</v>
      </c>
      <c r="B81" s="23">
        <v>224.05</v>
      </c>
      <c r="C81" s="23">
        <v>304.11</v>
      </c>
      <c r="D81" s="22">
        <f t="shared" si="23"/>
        <v>528.16000000000008</v>
      </c>
      <c r="E81" s="16">
        <v>40</v>
      </c>
      <c r="F81" s="18">
        <f t="shared" ref="F81:F84" si="24">E81*D81</f>
        <v>21126.400000000001</v>
      </c>
      <c r="G81" s="55">
        <f t="shared" ref="G81:G84" si="25">F81*12</f>
        <v>253516.80000000002</v>
      </c>
    </row>
    <row r="82" spans="1:7" x14ac:dyDescent="0.25">
      <c r="A82" s="47" t="s">
        <v>19</v>
      </c>
      <c r="B82" s="23">
        <v>336.09</v>
      </c>
      <c r="C82" s="23">
        <v>440.16</v>
      </c>
      <c r="D82" s="22">
        <f t="shared" si="23"/>
        <v>776.25</v>
      </c>
      <c r="E82" s="16">
        <v>2</v>
      </c>
      <c r="F82" s="18">
        <f t="shared" si="24"/>
        <v>1552.5</v>
      </c>
      <c r="G82" s="55">
        <f t="shared" si="25"/>
        <v>18630</v>
      </c>
    </row>
    <row r="83" spans="1:7" x14ac:dyDescent="0.25">
      <c r="A83" s="47" t="s">
        <v>20</v>
      </c>
      <c r="B83" s="23">
        <v>448.11</v>
      </c>
      <c r="C83" s="23">
        <v>576.17999999999995</v>
      </c>
      <c r="D83" s="22">
        <f t="shared" si="23"/>
        <v>1024.29</v>
      </c>
      <c r="E83" s="16">
        <v>0</v>
      </c>
      <c r="F83" s="18">
        <f t="shared" si="24"/>
        <v>0</v>
      </c>
      <c r="G83" s="55">
        <f t="shared" si="25"/>
        <v>0</v>
      </c>
    </row>
    <row r="84" spans="1:7" x14ac:dyDescent="0.25">
      <c r="A84" s="47" t="s">
        <v>21</v>
      </c>
      <c r="B84" s="23">
        <v>560.15</v>
      </c>
      <c r="C84" s="23">
        <v>712.26</v>
      </c>
      <c r="D84" s="22">
        <f t="shared" si="23"/>
        <v>1272.4099999999999</v>
      </c>
      <c r="E84" s="16">
        <v>0</v>
      </c>
      <c r="F84" s="18">
        <f t="shared" si="24"/>
        <v>0</v>
      </c>
      <c r="G84" s="55">
        <f t="shared" si="25"/>
        <v>0</v>
      </c>
    </row>
    <row r="85" spans="1:7" x14ac:dyDescent="0.25">
      <c r="A85" s="57" t="s">
        <v>25</v>
      </c>
      <c r="B85" s="23"/>
      <c r="C85" s="23" t="s">
        <v>0</v>
      </c>
      <c r="D85" s="22" t="s">
        <v>0</v>
      </c>
      <c r="E85" s="16"/>
      <c r="F85" s="18"/>
      <c r="G85" s="58"/>
    </row>
    <row r="86" spans="1:7" x14ac:dyDescent="0.25">
      <c r="A86" s="47" t="s">
        <v>17</v>
      </c>
      <c r="B86" s="23">
        <v>149.35</v>
      </c>
      <c r="C86" s="23">
        <v>198.81</v>
      </c>
      <c r="D86" s="22">
        <f t="shared" ref="D86:D90" si="26">+B86+C86</f>
        <v>348.15999999999997</v>
      </c>
      <c r="E86" s="16">
        <v>39</v>
      </c>
      <c r="F86" s="18">
        <f>E86*D86</f>
        <v>13578.239999999998</v>
      </c>
      <c r="G86" s="55">
        <f>F86*12</f>
        <v>162938.87999999998</v>
      </c>
    </row>
    <row r="87" spans="1:7" x14ac:dyDescent="0.25">
      <c r="A87" s="47" t="s">
        <v>18</v>
      </c>
      <c r="B87" s="23">
        <v>298.72000000000003</v>
      </c>
      <c r="C87" s="23">
        <v>361.28</v>
      </c>
      <c r="D87" s="22">
        <f t="shared" si="26"/>
        <v>660</v>
      </c>
      <c r="E87" s="16">
        <v>47</v>
      </c>
      <c r="F87" s="18">
        <f t="shared" ref="F87:F90" si="27">E87*D87</f>
        <v>31020</v>
      </c>
      <c r="G87" s="55">
        <f t="shared" ref="G87:G90" si="28">F87*12</f>
        <v>372240</v>
      </c>
    </row>
    <row r="88" spans="1:7" x14ac:dyDescent="0.25">
      <c r="A88" s="47" t="s">
        <v>19</v>
      </c>
      <c r="B88" s="23">
        <v>448.09</v>
      </c>
      <c r="C88" s="23">
        <v>523.67999999999995</v>
      </c>
      <c r="D88" s="22">
        <f t="shared" si="26"/>
        <v>971.77</v>
      </c>
      <c r="E88" s="16">
        <v>6</v>
      </c>
      <c r="F88" s="18">
        <f t="shared" si="27"/>
        <v>5830.62</v>
      </c>
      <c r="G88" s="55">
        <f t="shared" si="28"/>
        <v>69967.44</v>
      </c>
    </row>
    <row r="89" spans="1:7" x14ac:dyDescent="0.25">
      <c r="A89" s="47" t="s">
        <v>20</v>
      </c>
      <c r="B89" s="23">
        <v>597.47</v>
      </c>
      <c r="C89" s="23">
        <v>686.15</v>
      </c>
      <c r="D89" s="22">
        <f t="shared" si="26"/>
        <v>1283.6199999999999</v>
      </c>
      <c r="E89" s="16">
        <v>0</v>
      </c>
      <c r="F89" s="18">
        <f t="shared" si="27"/>
        <v>0</v>
      </c>
      <c r="G89" s="55">
        <f t="shared" si="28"/>
        <v>0</v>
      </c>
    </row>
    <row r="90" spans="1:7" x14ac:dyDescent="0.25">
      <c r="A90" s="47" t="s">
        <v>21</v>
      </c>
      <c r="B90" s="23">
        <v>746.86</v>
      </c>
      <c r="C90" s="23">
        <v>848.56</v>
      </c>
      <c r="D90" s="22">
        <f t="shared" si="26"/>
        <v>1595.42</v>
      </c>
      <c r="E90" s="16">
        <v>1</v>
      </c>
      <c r="F90" s="18">
        <f t="shared" si="27"/>
        <v>1595.42</v>
      </c>
      <c r="G90" s="55">
        <f t="shared" si="28"/>
        <v>19145.04</v>
      </c>
    </row>
    <row r="91" spans="1:7" x14ac:dyDescent="0.25">
      <c r="A91" s="57" t="s">
        <v>26</v>
      </c>
      <c r="B91" s="23"/>
      <c r="C91" s="23" t="s">
        <v>0</v>
      </c>
      <c r="D91" s="22" t="s">
        <v>0</v>
      </c>
      <c r="E91" s="16"/>
      <c r="F91" s="18"/>
      <c r="G91" s="58"/>
    </row>
    <row r="92" spans="1:7" x14ac:dyDescent="0.25">
      <c r="A92" s="47" t="s">
        <v>17</v>
      </c>
      <c r="B92" s="23">
        <v>224.04</v>
      </c>
      <c r="C92" s="23">
        <v>264.69</v>
      </c>
      <c r="D92" s="22">
        <f t="shared" ref="D92:D96" si="29">+B92+C92</f>
        <v>488.73</v>
      </c>
      <c r="E92" s="16">
        <v>19</v>
      </c>
      <c r="F92" s="18">
        <f>E92*D92</f>
        <v>9285.8700000000008</v>
      </c>
      <c r="G92" s="55">
        <f>F92*12</f>
        <v>111430.44</v>
      </c>
    </row>
    <row r="93" spans="1:7" x14ac:dyDescent="0.25">
      <c r="A93" s="47" t="s">
        <v>18</v>
      </c>
      <c r="B93" s="23">
        <v>448.08</v>
      </c>
      <c r="C93" s="23">
        <v>482.86</v>
      </c>
      <c r="D93" s="22">
        <f t="shared" si="29"/>
        <v>930.94</v>
      </c>
      <c r="E93" s="16">
        <v>22</v>
      </c>
      <c r="F93" s="18">
        <f t="shared" ref="F93:F96" si="30">E93*D93</f>
        <v>20480.68</v>
      </c>
      <c r="G93" s="55">
        <f t="shared" ref="G93:G96" si="31">F93*12</f>
        <v>245768.16</v>
      </c>
    </row>
    <row r="94" spans="1:7" x14ac:dyDescent="0.25">
      <c r="A94" s="47" t="s">
        <v>19</v>
      </c>
      <c r="B94" s="23">
        <v>672.14</v>
      </c>
      <c r="C94" s="23">
        <v>701.07</v>
      </c>
      <c r="D94" s="22">
        <f t="shared" si="29"/>
        <v>1373.21</v>
      </c>
      <c r="E94" s="16">
        <v>5</v>
      </c>
      <c r="F94" s="18">
        <f t="shared" si="30"/>
        <v>6866.05</v>
      </c>
      <c r="G94" s="55">
        <f t="shared" si="31"/>
        <v>82392.600000000006</v>
      </c>
    </row>
    <row r="95" spans="1:7" x14ac:dyDescent="0.25">
      <c r="A95" s="47" t="s">
        <v>20</v>
      </c>
      <c r="B95" s="23">
        <v>896.2</v>
      </c>
      <c r="C95" s="23">
        <v>919.25</v>
      </c>
      <c r="D95" s="22">
        <f t="shared" si="29"/>
        <v>1815.45</v>
      </c>
      <c r="E95" s="16">
        <v>0</v>
      </c>
      <c r="F95" s="18">
        <f t="shared" si="30"/>
        <v>0</v>
      </c>
      <c r="G95" s="55">
        <f t="shared" si="31"/>
        <v>0</v>
      </c>
    </row>
    <row r="96" spans="1:7" x14ac:dyDescent="0.25">
      <c r="A96" s="47" t="s">
        <v>21</v>
      </c>
      <c r="B96" s="23">
        <v>1120.26</v>
      </c>
      <c r="C96" s="23">
        <v>1137.3800000000001</v>
      </c>
      <c r="D96" s="22">
        <f t="shared" si="29"/>
        <v>2257.6400000000003</v>
      </c>
      <c r="E96" s="16">
        <v>0</v>
      </c>
      <c r="F96" s="18">
        <f t="shared" si="30"/>
        <v>0</v>
      </c>
      <c r="G96" s="55">
        <f t="shared" si="31"/>
        <v>0</v>
      </c>
    </row>
    <row r="97" spans="1:7" x14ac:dyDescent="0.25">
      <c r="A97" s="57" t="s">
        <v>27</v>
      </c>
      <c r="B97" s="23"/>
      <c r="C97" s="23" t="s">
        <v>0</v>
      </c>
      <c r="D97" s="22" t="s">
        <v>0</v>
      </c>
      <c r="E97" s="16"/>
      <c r="F97" s="18"/>
      <c r="G97" s="58"/>
    </row>
    <row r="98" spans="1:7" x14ac:dyDescent="0.25">
      <c r="A98" s="47" t="s">
        <v>17</v>
      </c>
      <c r="B98" s="23">
        <v>298.70999999999998</v>
      </c>
      <c r="C98" s="23">
        <v>315.49</v>
      </c>
      <c r="D98" s="22">
        <f t="shared" ref="D98:D102" si="32">+B98+C98</f>
        <v>614.20000000000005</v>
      </c>
      <c r="E98" s="16">
        <v>16</v>
      </c>
      <c r="F98" s="18">
        <f>E98*D98</f>
        <v>9827.2000000000007</v>
      </c>
      <c r="G98" s="55">
        <f>F98*12</f>
        <v>117926.40000000001</v>
      </c>
    </row>
    <row r="99" spans="1:7" x14ac:dyDescent="0.25">
      <c r="A99" s="47" t="s">
        <v>18</v>
      </c>
      <c r="B99" s="23">
        <v>597.45000000000005</v>
      </c>
      <c r="C99" s="23">
        <v>575.55999999999995</v>
      </c>
      <c r="D99" s="22">
        <f t="shared" si="32"/>
        <v>1173.01</v>
      </c>
      <c r="E99" s="16">
        <v>12</v>
      </c>
      <c r="F99" s="18">
        <f t="shared" ref="F99:F102" si="33">E99*D99</f>
        <v>14076.119999999999</v>
      </c>
      <c r="G99" s="55">
        <f t="shared" ref="G99:G112" si="34">F99*12</f>
        <v>168913.44</v>
      </c>
    </row>
    <row r="100" spans="1:7" x14ac:dyDescent="0.25">
      <c r="A100" s="47" t="s">
        <v>19</v>
      </c>
      <c r="B100" s="23">
        <v>896.19</v>
      </c>
      <c r="C100" s="23">
        <v>835.63</v>
      </c>
      <c r="D100" s="22">
        <f t="shared" si="32"/>
        <v>1731.8200000000002</v>
      </c>
      <c r="E100" s="16">
        <v>4</v>
      </c>
      <c r="F100" s="18">
        <f t="shared" si="33"/>
        <v>6927.2800000000007</v>
      </c>
      <c r="G100" s="55">
        <f t="shared" si="34"/>
        <v>83127.360000000015</v>
      </c>
    </row>
    <row r="101" spans="1:7" x14ac:dyDescent="0.25">
      <c r="A101" s="47" t="s">
        <v>20</v>
      </c>
      <c r="B101" s="23">
        <v>1194.92</v>
      </c>
      <c r="C101" s="23">
        <v>1095.69</v>
      </c>
      <c r="D101" s="22">
        <f t="shared" si="32"/>
        <v>2290.61</v>
      </c>
      <c r="E101" s="16">
        <v>0</v>
      </c>
      <c r="F101" s="18">
        <f t="shared" si="33"/>
        <v>0</v>
      </c>
      <c r="G101" s="55">
        <f t="shared" si="34"/>
        <v>0</v>
      </c>
    </row>
    <row r="102" spans="1:7" x14ac:dyDescent="0.25">
      <c r="A102" s="47" t="s">
        <v>21</v>
      </c>
      <c r="B102" s="23">
        <v>1493.65</v>
      </c>
      <c r="C102" s="23">
        <v>1355.73</v>
      </c>
      <c r="D102" s="22">
        <f t="shared" si="32"/>
        <v>2849.38</v>
      </c>
      <c r="E102" s="16">
        <v>0</v>
      </c>
      <c r="F102" s="18">
        <f t="shared" si="33"/>
        <v>0</v>
      </c>
      <c r="G102" s="55">
        <f t="shared" si="34"/>
        <v>0</v>
      </c>
    </row>
    <row r="103" spans="1:7" x14ac:dyDescent="0.25">
      <c r="A103" s="57" t="s">
        <v>28</v>
      </c>
      <c r="B103" s="23"/>
      <c r="C103" s="23" t="s">
        <v>0</v>
      </c>
      <c r="D103" s="22" t="s">
        <v>0</v>
      </c>
      <c r="E103" s="16"/>
      <c r="F103" s="18"/>
      <c r="G103" s="58"/>
    </row>
    <row r="104" spans="1:7" x14ac:dyDescent="0.25">
      <c r="A104" s="47" t="s">
        <v>29</v>
      </c>
      <c r="B104" s="23">
        <v>186.69</v>
      </c>
      <c r="C104" s="23">
        <v>158.31</v>
      </c>
      <c r="D104" s="22">
        <f t="shared" ref="D104:D109" si="35">+B104+C104</f>
        <v>345</v>
      </c>
      <c r="E104" s="16">
        <v>0</v>
      </c>
      <c r="F104" s="18">
        <f t="shared" ref="F104" si="36">E104*D104</f>
        <v>0</v>
      </c>
      <c r="G104" s="55">
        <f t="shared" si="34"/>
        <v>0</v>
      </c>
    </row>
    <row r="105" spans="1:7" x14ac:dyDescent="0.25">
      <c r="A105" s="47" t="s">
        <v>30</v>
      </c>
      <c r="B105" s="23">
        <v>280.05</v>
      </c>
      <c r="C105" s="23">
        <v>204.89</v>
      </c>
      <c r="D105" s="22">
        <f t="shared" si="35"/>
        <v>484.94</v>
      </c>
      <c r="E105" s="16">
        <v>0</v>
      </c>
      <c r="F105" s="18">
        <f t="shared" ref="F105:F109" si="37">E105*D105</f>
        <v>0</v>
      </c>
      <c r="G105" s="55">
        <f t="shared" si="34"/>
        <v>0</v>
      </c>
    </row>
    <row r="106" spans="1:7" x14ac:dyDescent="0.25">
      <c r="A106" s="47" t="s">
        <v>31</v>
      </c>
      <c r="B106" s="23">
        <v>373.41</v>
      </c>
      <c r="C106" s="23">
        <v>270.75</v>
      </c>
      <c r="D106" s="22">
        <f t="shared" si="35"/>
        <v>644.16000000000008</v>
      </c>
      <c r="E106" s="16">
        <v>0</v>
      </c>
      <c r="F106" s="18">
        <f t="shared" si="37"/>
        <v>0</v>
      </c>
      <c r="G106" s="55">
        <f t="shared" si="34"/>
        <v>0</v>
      </c>
    </row>
    <row r="107" spans="1:7" x14ac:dyDescent="0.25">
      <c r="A107" s="47" t="s">
        <v>32</v>
      </c>
      <c r="B107" s="23">
        <v>560.12</v>
      </c>
      <c r="C107" s="23">
        <v>359.24</v>
      </c>
      <c r="D107" s="22">
        <f t="shared" si="35"/>
        <v>919.36</v>
      </c>
      <c r="E107" s="16">
        <v>0</v>
      </c>
      <c r="F107" s="18">
        <f t="shared" si="37"/>
        <v>0</v>
      </c>
      <c r="G107" s="55">
        <f t="shared" si="34"/>
        <v>0</v>
      </c>
    </row>
    <row r="108" spans="1:7" x14ac:dyDescent="0.25">
      <c r="A108" s="47" t="s">
        <v>33</v>
      </c>
      <c r="B108" s="23">
        <v>746.84</v>
      </c>
      <c r="C108" s="23">
        <v>436.01</v>
      </c>
      <c r="D108" s="22">
        <f t="shared" si="35"/>
        <v>1182.8499999999999</v>
      </c>
      <c r="E108" s="16">
        <v>0</v>
      </c>
      <c r="F108" s="18">
        <f t="shared" si="37"/>
        <v>0</v>
      </c>
      <c r="G108" s="55">
        <f t="shared" si="34"/>
        <v>0</v>
      </c>
    </row>
    <row r="109" spans="1:7" x14ac:dyDescent="0.25">
      <c r="A109" s="47" t="s">
        <v>34</v>
      </c>
      <c r="B109" s="23">
        <v>1120.26</v>
      </c>
      <c r="C109" s="23">
        <v>596.99</v>
      </c>
      <c r="D109" s="22">
        <f t="shared" si="35"/>
        <v>1717.25</v>
      </c>
      <c r="E109" s="16">
        <v>0</v>
      </c>
      <c r="F109" s="18">
        <f t="shared" si="37"/>
        <v>0</v>
      </c>
      <c r="G109" s="55">
        <f t="shared" si="34"/>
        <v>0</v>
      </c>
    </row>
    <row r="110" spans="1:7" x14ac:dyDescent="0.25">
      <c r="A110" s="59" t="s">
        <v>112</v>
      </c>
      <c r="B110" s="23"/>
      <c r="C110" s="23"/>
      <c r="D110" s="22"/>
      <c r="E110" s="16"/>
      <c r="F110" s="18"/>
      <c r="G110" s="58"/>
    </row>
    <row r="111" spans="1:7" ht="26.4" x14ac:dyDescent="0.25">
      <c r="A111" s="92" t="s">
        <v>127</v>
      </c>
      <c r="B111" s="23"/>
      <c r="C111" s="23"/>
      <c r="D111" s="22"/>
      <c r="E111" s="17">
        <v>12</v>
      </c>
      <c r="F111" s="18">
        <v>919.8</v>
      </c>
      <c r="G111" s="55">
        <f t="shared" si="34"/>
        <v>11037.599999999999</v>
      </c>
    </row>
    <row r="112" spans="1:7" x14ac:dyDescent="0.25">
      <c r="A112" s="54" t="s">
        <v>113</v>
      </c>
      <c r="B112" s="23">
        <v>8.6</v>
      </c>
      <c r="C112" s="23">
        <v>22.39</v>
      </c>
      <c r="D112" s="22">
        <f t="shared" ref="D112" si="38">+B112+C112</f>
        <v>30.990000000000002</v>
      </c>
      <c r="E112" s="17">
        <v>83</v>
      </c>
      <c r="F112" s="18">
        <f t="shared" ref="F112" si="39">E112*D112</f>
        <v>2572.17</v>
      </c>
      <c r="G112" s="55">
        <f t="shared" si="34"/>
        <v>30866.04</v>
      </c>
    </row>
    <row r="113" spans="1:7" x14ac:dyDescent="0.25">
      <c r="A113" s="118" t="s">
        <v>81</v>
      </c>
      <c r="B113" s="119"/>
      <c r="C113" s="119"/>
      <c r="D113" s="119"/>
      <c r="E113" s="119"/>
      <c r="F113" s="51">
        <f>SUM(F61:F112)</f>
        <v>159612.88999999998</v>
      </c>
      <c r="G113" s="60">
        <f t="shared" ref="G113" si="40">F113*12</f>
        <v>1915354.6799999997</v>
      </c>
    </row>
    <row r="114" spans="1:7" s="9" customFormat="1" x14ac:dyDescent="0.25">
      <c r="A114" s="61"/>
      <c r="B114" s="6"/>
      <c r="C114" s="6"/>
      <c r="D114" s="5"/>
      <c r="E114" s="7"/>
      <c r="F114" s="8"/>
      <c r="G114" s="46"/>
    </row>
    <row r="115" spans="1:7" s="9" customFormat="1" ht="39.6" x14ac:dyDescent="0.25">
      <c r="A115" s="39" t="s">
        <v>80</v>
      </c>
      <c r="B115" s="30"/>
      <c r="C115" s="30"/>
      <c r="D115" s="30" t="s">
        <v>50</v>
      </c>
      <c r="E115" s="31" t="s">
        <v>121</v>
      </c>
      <c r="F115" s="32" t="s">
        <v>47</v>
      </c>
      <c r="G115" s="40" t="s">
        <v>59</v>
      </c>
    </row>
    <row r="116" spans="1:7" x14ac:dyDescent="0.25">
      <c r="A116" s="47" t="s">
        <v>82</v>
      </c>
      <c r="B116" s="23"/>
      <c r="C116" s="25"/>
      <c r="D116" s="26">
        <v>20.59</v>
      </c>
      <c r="E116" s="17">
        <v>1</v>
      </c>
      <c r="F116" s="18">
        <f>E116*D116</f>
        <v>20.59</v>
      </c>
      <c r="G116" s="55">
        <f>F116*12</f>
        <v>247.07999999999998</v>
      </c>
    </row>
    <row r="117" spans="1:7" x14ac:dyDescent="0.25">
      <c r="A117" s="47" t="s">
        <v>83</v>
      </c>
      <c r="B117" s="23"/>
      <c r="C117" s="25"/>
      <c r="D117" s="26">
        <v>6.21</v>
      </c>
      <c r="E117" s="17">
        <v>0</v>
      </c>
      <c r="F117" s="18">
        <f t="shared" ref="F117:F123" si="41">E117*D117</f>
        <v>0</v>
      </c>
      <c r="G117" s="55">
        <f t="shared" ref="G117:G124" si="42">F117*12</f>
        <v>0</v>
      </c>
    </row>
    <row r="118" spans="1:7" x14ac:dyDescent="0.25">
      <c r="A118" s="44" t="s">
        <v>84</v>
      </c>
      <c r="B118" s="23"/>
      <c r="C118" s="25"/>
      <c r="D118" s="26">
        <v>55.07</v>
      </c>
      <c r="E118" s="17">
        <v>0</v>
      </c>
      <c r="F118" s="18">
        <f t="shared" si="41"/>
        <v>0</v>
      </c>
      <c r="G118" s="55">
        <f t="shared" si="42"/>
        <v>0</v>
      </c>
    </row>
    <row r="119" spans="1:7" x14ac:dyDescent="0.25">
      <c r="A119" s="47" t="s">
        <v>85</v>
      </c>
      <c r="B119" s="23"/>
      <c r="C119" s="25"/>
      <c r="D119" s="26">
        <v>31.45</v>
      </c>
      <c r="E119" s="17">
        <f>(570+704*2+75*3+14*5)/12</f>
        <v>189.41666666666666</v>
      </c>
      <c r="F119" s="18">
        <f t="shared" si="41"/>
        <v>5957.1541666666662</v>
      </c>
      <c r="G119" s="55">
        <f t="shared" si="42"/>
        <v>71485.849999999991</v>
      </c>
    </row>
    <row r="120" spans="1:7" x14ac:dyDescent="0.25">
      <c r="A120" s="47" t="s">
        <v>86</v>
      </c>
      <c r="B120" s="23"/>
      <c r="C120" s="25"/>
      <c r="D120" s="26">
        <v>11.73</v>
      </c>
      <c r="E120" s="17">
        <v>19</v>
      </c>
      <c r="F120" s="18">
        <f t="shared" si="41"/>
        <v>222.87</v>
      </c>
      <c r="G120" s="55">
        <f t="shared" si="42"/>
        <v>2674.44</v>
      </c>
    </row>
    <row r="121" spans="1:7" x14ac:dyDescent="0.25">
      <c r="A121" s="47" t="s">
        <v>13</v>
      </c>
      <c r="B121" s="23"/>
      <c r="C121" s="25"/>
      <c r="D121" s="26">
        <v>11.73</v>
      </c>
      <c r="E121" s="17">
        <v>94</v>
      </c>
      <c r="F121" s="18">
        <f t="shared" si="41"/>
        <v>1102.6200000000001</v>
      </c>
      <c r="G121" s="55">
        <f t="shared" si="42"/>
        <v>13231.440000000002</v>
      </c>
    </row>
    <row r="122" spans="1:7" x14ac:dyDescent="0.25">
      <c r="A122" s="47" t="s">
        <v>87</v>
      </c>
      <c r="B122" s="23"/>
      <c r="C122" s="25"/>
      <c r="D122" s="26">
        <v>6.21</v>
      </c>
      <c r="E122" s="17">
        <v>0</v>
      </c>
      <c r="F122" s="18">
        <f t="shared" si="41"/>
        <v>0</v>
      </c>
      <c r="G122" s="55">
        <f t="shared" si="42"/>
        <v>0</v>
      </c>
    </row>
    <row r="123" spans="1:7" x14ac:dyDescent="0.25">
      <c r="A123" s="44" t="s">
        <v>88</v>
      </c>
      <c r="B123" s="23"/>
      <c r="C123" s="25"/>
      <c r="D123" s="26">
        <v>10</v>
      </c>
      <c r="E123" s="17">
        <v>0</v>
      </c>
      <c r="F123" s="18">
        <f t="shared" si="41"/>
        <v>0</v>
      </c>
      <c r="G123" s="55">
        <f t="shared" si="42"/>
        <v>0</v>
      </c>
    </row>
    <row r="124" spans="1:7" s="9" customFormat="1" x14ac:dyDescent="0.25">
      <c r="A124" s="118" t="s">
        <v>79</v>
      </c>
      <c r="B124" s="119"/>
      <c r="C124" s="119"/>
      <c r="D124" s="119"/>
      <c r="E124" s="119"/>
      <c r="F124" s="51">
        <f>SUM(F116:F123)</f>
        <v>7303.2341666666662</v>
      </c>
      <c r="G124" s="60">
        <f t="shared" si="42"/>
        <v>87638.81</v>
      </c>
    </row>
    <row r="125" spans="1:7" s="50" customFormat="1" ht="14.4" thickBot="1" x14ac:dyDescent="0.3">
      <c r="A125" s="106" t="s">
        <v>97</v>
      </c>
      <c r="B125" s="107"/>
      <c r="C125" s="107"/>
      <c r="D125" s="107"/>
      <c r="E125" s="107"/>
      <c r="F125" s="48">
        <f>F53+F58+F113+F124</f>
        <v>173863.74416666664</v>
      </c>
      <c r="G125" s="49">
        <f>F125*12</f>
        <v>2086364.9299999997</v>
      </c>
    </row>
    <row r="126" spans="1:7" s="9" customFormat="1" x14ac:dyDescent="0.25">
      <c r="A126" s="38"/>
      <c r="B126" s="38"/>
      <c r="C126" s="38"/>
      <c r="D126" s="38"/>
      <c r="E126" s="38"/>
      <c r="F126" s="12"/>
      <c r="G126" s="12"/>
    </row>
    <row r="127" spans="1:7" s="9" customFormat="1" ht="13.8" thickBot="1" x14ac:dyDescent="0.3">
      <c r="A127" s="38"/>
      <c r="B127" s="38"/>
      <c r="C127" s="38"/>
      <c r="D127" s="38"/>
      <c r="E127" s="38"/>
      <c r="F127" s="12"/>
      <c r="G127" s="12"/>
    </row>
    <row r="128" spans="1:7" s="9" customFormat="1" ht="17.399999999999999" x14ac:dyDescent="0.3">
      <c r="A128" s="108" t="s">
        <v>89</v>
      </c>
      <c r="B128" s="109"/>
      <c r="C128" s="109"/>
      <c r="D128" s="109"/>
      <c r="E128" s="109"/>
      <c r="F128" s="109"/>
      <c r="G128" s="110"/>
    </row>
    <row r="129" spans="1:7" s="9" customFormat="1" ht="39.6" x14ac:dyDescent="0.25">
      <c r="A129" s="39" t="s">
        <v>90</v>
      </c>
      <c r="B129" s="30" t="s">
        <v>48</v>
      </c>
      <c r="C129" s="30" t="s">
        <v>49</v>
      </c>
      <c r="D129" s="30" t="s">
        <v>50</v>
      </c>
      <c r="E129" s="31" t="s">
        <v>121</v>
      </c>
      <c r="F129" s="32" t="s">
        <v>58</v>
      </c>
      <c r="G129" s="40" t="s">
        <v>59</v>
      </c>
    </row>
    <row r="130" spans="1:7" s="9" customFormat="1" x14ac:dyDescent="0.25">
      <c r="A130" s="54" t="s">
        <v>126</v>
      </c>
      <c r="B130" s="23">
        <v>1.94</v>
      </c>
      <c r="C130" s="23">
        <v>14.06</v>
      </c>
      <c r="D130" s="22">
        <f t="shared" ref="D130:D136" si="43">+B130+C130</f>
        <v>16</v>
      </c>
      <c r="E130" s="16">
        <v>0</v>
      </c>
      <c r="F130" s="18">
        <f>D130*E130</f>
        <v>0</v>
      </c>
      <c r="G130" s="55">
        <f>F130*12</f>
        <v>0</v>
      </c>
    </row>
    <row r="131" spans="1:7" x14ac:dyDescent="0.25">
      <c r="A131" s="54" t="s">
        <v>91</v>
      </c>
      <c r="B131" s="23">
        <v>3.43</v>
      </c>
      <c r="C131" s="23">
        <v>14.06</v>
      </c>
      <c r="D131" s="22">
        <f t="shared" si="43"/>
        <v>17.490000000000002</v>
      </c>
      <c r="E131" s="16">
        <v>4</v>
      </c>
      <c r="F131" s="18">
        <f>D131*E131</f>
        <v>69.960000000000008</v>
      </c>
      <c r="G131" s="55">
        <f>F131*12</f>
        <v>839.5200000000001</v>
      </c>
    </row>
    <row r="132" spans="1:7" x14ac:dyDescent="0.25">
      <c r="A132" s="54" t="s">
        <v>66</v>
      </c>
      <c r="B132" s="23">
        <v>5.71</v>
      </c>
      <c r="C132" s="23">
        <v>14.06</v>
      </c>
      <c r="D132" s="22">
        <f t="shared" si="43"/>
        <v>19.77</v>
      </c>
      <c r="E132" s="16">
        <v>12</v>
      </c>
      <c r="F132" s="18">
        <f t="shared" ref="F132:F136" si="44">D132*E132</f>
        <v>237.24</v>
      </c>
      <c r="G132" s="55">
        <f t="shared" ref="G132:G136" si="45">F132*12</f>
        <v>2846.88</v>
      </c>
    </row>
    <row r="133" spans="1:7" x14ac:dyDescent="0.25">
      <c r="A133" s="54" t="s">
        <v>52</v>
      </c>
      <c r="B133" s="23">
        <v>11.28</v>
      </c>
      <c r="C133" s="23">
        <v>18.22</v>
      </c>
      <c r="D133" s="22">
        <f t="shared" si="43"/>
        <v>29.5</v>
      </c>
      <c r="E133" s="16">
        <v>93</v>
      </c>
      <c r="F133" s="18">
        <f t="shared" si="44"/>
        <v>2743.5</v>
      </c>
      <c r="G133" s="55">
        <f t="shared" si="45"/>
        <v>32922</v>
      </c>
    </row>
    <row r="134" spans="1:7" x14ac:dyDescent="0.25">
      <c r="A134" s="54" t="s">
        <v>51</v>
      </c>
      <c r="B134" s="23"/>
      <c r="C134" s="23"/>
      <c r="D134" s="22">
        <f>D133*2</f>
        <v>59</v>
      </c>
      <c r="E134" s="16">
        <v>12</v>
      </c>
      <c r="F134" s="18">
        <f t="shared" ref="F134" si="46">D134*E134</f>
        <v>708</v>
      </c>
      <c r="G134" s="55">
        <f t="shared" ref="G134" si="47">F134*12</f>
        <v>8496</v>
      </c>
    </row>
    <row r="135" spans="1:7" x14ac:dyDescent="0.25">
      <c r="A135" s="54" t="s">
        <v>67</v>
      </c>
      <c r="B135" s="23">
        <v>16.920000000000002</v>
      </c>
      <c r="C135" s="23">
        <v>22.29</v>
      </c>
      <c r="D135" s="22">
        <f t="shared" si="43"/>
        <v>39.21</v>
      </c>
      <c r="E135" s="16">
        <v>54</v>
      </c>
      <c r="F135" s="18">
        <f t="shared" si="44"/>
        <v>2117.34</v>
      </c>
      <c r="G135" s="55">
        <f t="shared" si="45"/>
        <v>25408.080000000002</v>
      </c>
    </row>
    <row r="136" spans="1:7" x14ac:dyDescent="0.25">
      <c r="A136" s="41" t="s">
        <v>68</v>
      </c>
      <c r="B136" s="23">
        <v>1.28</v>
      </c>
      <c r="C136" s="23">
        <v>5.17</v>
      </c>
      <c r="D136" s="22">
        <f t="shared" si="43"/>
        <v>6.45</v>
      </c>
      <c r="E136" s="17">
        <v>30</v>
      </c>
      <c r="F136" s="18">
        <f t="shared" si="44"/>
        <v>193.5</v>
      </c>
      <c r="G136" s="55">
        <f t="shared" si="45"/>
        <v>2322</v>
      </c>
    </row>
    <row r="137" spans="1:7" s="9" customFormat="1" x14ac:dyDescent="0.25">
      <c r="A137" s="118" t="s">
        <v>92</v>
      </c>
      <c r="B137" s="119"/>
      <c r="C137" s="119"/>
      <c r="D137" s="119"/>
      <c r="E137" s="119"/>
      <c r="F137" s="36">
        <f>SUM(F131:F136)</f>
        <v>6069.54</v>
      </c>
      <c r="G137" s="43">
        <f>F137*12</f>
        <v>72834.48</v>
      </c>
    </row>
    <row r="138" spans="1:7" s="9" customFormat="1" x14ac:dyDescent="0.25">
      <c r="A138" s="44"/>
      <c r="B138" s="23"/>
      <c r="C138" s="25"/>
      <c r="D138" s="26"/>
      <c r="E138" s="17"/>
      <c r="F138" s="19"/>
      <c r="G138" s="29"/>
    </row>
    <row r="139" spans="1:7" s="9" customFormat="1" ht="39.6" x14ac:dyDescent="0.25">
      <c r="A139" s="39" t="s">
        <v>93</v>
      </c>
      <c r="B139" s="30" t="s">
        <v>48</v>
      </c>
      <c r="C139" s="30" t="s">
        <v>49</v>
      </c>
      <c r="D139" s="30" t="s">
        <v>50</v>
      </c>
      <c r="E139" s="31" t="s">
        <v>121</v>
      </c>
      <c r="F139" s="32" t="s">
        <v>58</v>
      </c>
      <c r="G139" s="40" t="s">
        <v>59</v>
      </c>
    </row>
    <row r="140" spans="1:7" x14ac:dyDescent="0.25">
      <c r="A140" s="62" t="s">
        <v>53</v>
      </c>
      <c r="B140" s="23"/>
      <c r="C140" s="23"/>
      <c r="D140" s="22">
        <f>D141-0.5</f>
        <v>10.36</v>
      </c>
      <c r="E140" s="16">
        <v>8</v>
      </c>
      <c r="F140" s="18">
        <f t="shared" ref="F140:F141" si="48">D140*E140</f>
        <v>82.88</v>
      </c>
      <c r="G140" s="55">
        <f t="shared" ref="G140:G141" si="49">F140*12</f>
        <v>994.56</v>
      </c>
    </row>
    <row r="141" spans="1:7" x14ac:dyDescent="0.25">
      <c r="A141" s="62" t="s">
        <v>52</v>
      </c>
      <c r="B141" s="23"/>
      <c r="C141" s="23"/>
      <c r="D141" s="22">
        <f>D142-0.5</f>
        <v>10.86</v>
      </c>
      <c r="E141" s="16">
        <v>0</v>
      </c>
      <c r="F141" s="18">
        <f t="shared" si="48"/>
        <v>0</v>
      </c>
      <c r="G141" s="55">
        <f t="shared" si="49"/>
        <v>0</v>
      </c>
    </row>
    <row r="142" spans="1:7" x14ac:dyDescent="0.25">
      <c r="A142" s="44" t="s">
        <v>14</v>
      </c>
      <c r="B142" s="23">
        <v>1.58</v>
      </c>
      <c r="C142" s="23">
        <v>9.7799999999999994</v>
      </c>
      <c r="D142" s="22">
        <v>11.36</v>
      </c>
      <c r="E142" s="16">
        <v>29</v>
      </c>
      <c r="F142" s="18">
        <f>D142*E142</f>
        <v>329.44</v>
      </c>
      <c r="G142" s="55">
        <f>F142*12</f>
        <v>3953.2799999999997</v>
      </c>
    </row>
    <row r="143" spans="1:7" x14ac:dyDescent="0.25">
      <c r="A143" s="44" t="s">
        <v>15</v>
      </c>
      <c r="B143" s="23">
        <v>3.16</v>
      </c>
      <c r="C143" s="23">
        <v>19.61</v>
      </c>
      <c r="D143" s="22">
        <v>22.77</v>
      </c>
      <c r="E143" s="16">
        <v>0</v>
      </c>
      <c r="F143" s="18">
        <f t="shared" ref="F143" si="50">D143*E143</f>
        <v>0</v>
      </c>
      <c r="G143" s="55">
        <f t="shared" ref="G143" si="51">F143*12</f>
        <v>0</v>
      </c>
    </row>
    <row r="144" spans="1:7" s="9" customFormat="1" x14ac:dyDescent="0.25">
      <c r="A144" s="118" t="s">
        <v>94</v>
      </c>
      <c r="B144" s="119"/>
      <c r="C144" s="119"/>
      <c r="D144" s="119"/>
      <c r="E144" s="119"/>
      <c r="F144" s="36">
        <f>SUM(F142:F143)</f>
        <v>329.44</v>
      </c>
      <c r="G144" s="43">
        <f>F144*12</f>
        <v>3953.2799999999997</v>
      </c>
    </row>
    <row r="145" spans="1:7" s="9" customFormat="1" x14ac:dyDescent="0.25">
      <c r="A145" s="63"/>
      <c r="B145" s="23"/>
      <c r="C145" s="23"/>
      <c r="D145" s="27"/>
      <c r="E145" s="17"/>
      <c r="F145" s="19"/>
      <c r="G145" s="29"/>
    </row>
    <row r="146" spans="1:7" s="9" customFormat="1" ht="39.6" x14ac:dyDescent="0.25">
      <c r="A146" s="39" t="s">
        <v>95</v>
      </c>
      <c r="B146" s="30" t="s">
        <v>48</v>
      </c>
      <c r="C146" s="30" t="s">
        <v>49</v>
      </c>
      <c r="D146" s="30" t="s">
        <v>50</v>
      </c>
      <c r="E146" s="31" t="s">
        <v>121</v>
      </c>
      <c r="F146" s="32" t="s">
        <v>58</v>
      </c>
      <c r="G146" s="40" t="s">
        <v>59</v>
      </c>
    </row>
    <row r="147" spans="1:7" x14ac:dyDescent="0.25">
      <c r="A147" s="59" t="s">
        <v>16</v>
      </c>
      <c r="B147" s="23"/>
      <c r="C147" s="23"/>
      <c r="D147" s="22"/>
      <c r="E147" s="16"/>
      <c r="F147" s="18"/>
      <c r="G147" s="58"/>
    </row>
    <row r="148" spans="1:7" x14ac:dyDescent="0.25">
      <c r="A148" s="54" t="s">
        <v>17</v>
      </c>
      <c r="B148" s="23">
        <v>37.32</v>
      </c>
      <c r="C148" s="23">
        <v>61.73</v>
      </c>
      <c r="D148" s="22">
        <f t="shared" ref="D148:D152" si="52">+B148+C148</f>
        <v>99.05</v>
      </c>
      <c r="E148" s="16">
        <v>90</v>
      </c>
      <c r="F148" s="18">
        <f>E148*D148</f>
        <v>8914.5</v>
      </c>
      <c r="G148" s="55">
        <f>F148*12</f>
        <v>106974</v>
      </c>
    </row>
    <row r="149" spans="1:7" x14ac:dyDescent="0.25">
      <c r="A149" s="54" t="s">
        <v>18</v>
      </c>
      <c r="B149" s="23">
        <v>74.67</v>
      </c>
      <c r="C149" s="23">
        <v>107.21</v>
      </c>
      <c r="D149" s="22">
        <f t="shared" si="52"/>
        <v>181.88</v>
      </c>
      <c r="E149" s="16">
        <v>1</v>
      </c>
      <c r="F149" s="18">
        <f t="shared" ref="F149:F152" si="53">E149*D149</f>
        <v>181.88</v>
      </c>
      <c r="G149" s="55">
        <f t="shared" ref="G149:G152" si="54">F149*12</f>
        <v>2182.56</v>
      </c>
    </row>
    <row r="150" spans="1:7" x14ac:dyDescent="0.25">
      <c r="A150" s="54" t="s">
        <v>19</v>
      </c>
      <c r="B150" s="23">
        <v>112</v>
      </c>
      <c r="C150" s="23">
        <v>152.72999999999999</v>
      </c>
      <c r="D150" s="22">
        <f t="shared" si="52"/>
        <v>264.73</v>
      </c>
      <c r="E150" s="16">
        <v>2</v>
      </c>
      <c r="F150" s="18">
        <f t="shared" si="53"/>
        <v>529.46</v>
      </c>
      <c r="G150" s="55">
        <f t="shared" si="54"/>
        <v>6353.52</v>
      </c>
    </row>
    <row r="151" spans="1:7" x14ac:dyDescent="0.25">
      <c r="A151" s="54" t="s">
        <v>20</v>
      </c>
      <c r="B151" s="23">
        <v>149.34</v>
      </c>
      <c r="C151" s="23">
        <v>198.23</v>
      </c>
      <c r="D151" s="22">
        <f t="shared" si="52"/>
        <v>347.57</v>
      </c>
      <c r="E151" s="16">
        <v>0</v>
      </c>
      <c r="F151" s="18">
        <f t="shared" si="53"/>
        <v>0</v>
      </c>
      <c r="G151" s="55">
        <f t="shared" si="54"/>
        <v>0</v>
      </c>
    </row>
    <row r="152" spans="1:7" x14ac:dyDescent="0.25">
      <c r="A152" s="54" t="s">
        <v>21</v>
      </c>
      <c r="B152" s="23">
        <v>186.67</v>
      </c>
      <c r="C152" s="23">
        <v>243.73</v>
      </c>
      <c r="D152" s="22">
        <f t="shared" si="52"/>
        <v>430.4</v>
      </c>
      <c r="E152" s="16">
        <v>0</v>
      </c>
      <c r="F152" s="18">
        <f t="shared" si="53"/>
        <v>0</v>
      </c>
      <c r="G152" s="55">
        <f t="shared" si="54"/>
        <v>0</v>
      </c>
    </row>
    <row r="153" spans="1:7" x14ac:dyDescent="0.25">
      <c r="A153" s="59" t="s">
        <v>22</v>
      </c>
      <c r="B153" s="23"/>
      <c r="C153" s="23"/>
      <c r="D153" s="22"/>
      <c r="E153" s="16"/>
      <c r="F153" s="18"/>
      <c r="G153" s="58"/>
    </row>
    <row r="154" spans="1:7" x14ac:dyDescent="0.25">
      <c r="A154" s="54" t="s">
        <v>17</v>
      </c>
      <c r="B154" s="23">
        <v>55.98</v>
      </c>
      <c r="C154" s="23">
        <v>76.72</v>
      </c>
      <c r="D154" s="22">
        <f t="shared" ref="D154:D158" si="55">+B154+C154</f>
        <v>132.69999999999999</v>
      </c>
      <c r="E154" s="16">
        <v>22</v>
      </c>
      <c r="F154" s="18">
        <f>E154*D154</f>
        <v>2919.3999999999996</v>
      </c>
      <c r="G154" s="55">
        <f>F154*12</f>
        <v>35032.799999999996</v>
      </c>
    </row>
    <row r="155" spans="1:7" x14ac:dyDescent="0.25">
      <c r="A155" s="54" t="s">
        <v>18</v>
      </c>
      <c r="B155" s="23">
        <v>111.98</v>
      </c>
      <c r="C155" s="23">
        <v>132.81</v>
      </c>
      <c r="D155" s="22">
        <f t="shared" si="55"/>
        <v>244.79000000000002</v>
      </c>
      <c r="E155" s="16">
        <v>1</v>
      </c>
      <c r="F155" s="18">
        <f t="shared" ref="F155:F158" si="56">E155*D155</f>
        <v>244.79000000000002</v>
      </c>
      <c r="G155" s="55">
        <f t="shared" ref="G155:G158" si="57">F155*12</f>
        <v>2937.4800000000005</v>
      </c>
    </row>
    <row r="156" spans="1:7" x14ac:dyDescent="0.25">
      <c r="A156" s="54" t="s">
        <v>19</v>
      </c>
      <c r="B156" s="23">
        <v>167.98</v>
      </c>
      <c r="C156" s="23">
        <v>188.87</v>
      </c>
      <c r="D156" s="22">
        <f t="shared" si="55"/>
        <v>356.85</v>
      </c>
      <c r="E156" s="16">
        <v>0</v>
      </c>
      <c r="F156" s="18">
        <f t="shared" si="56"/>
        <v>0</v>
      </c>
      <c r="G156" s="55">
        <f t="shared" si="57"/>
        <v>0</v>
      </c>
    </row>
    <row r="157" spans="1:7" x14ac:dyDescent="0.25">
      <c r="A157" s="54" t="s">
        <v>20</v>
      </c>
      <c r="B157" s="23">
        <v>223.98</v>
      </c>
      <c r="C157" s="23">
        <v>244.96</v>
      </c>
      <c r="D157" s="22">
        <f t="shared" si="55"/>
        <v>468.94</v>
      </c>
      <c r="E157" s="16">
        <v>0</v>
      </c>
      <c r="F157" s="18">
        <f t="shared" si="56"/>
        <v>0</v>
      </c>
      <c r="G157" s="55">
        <f t="shared" si="57"/>
        <v>0</v>
      </c>
    </row>
    <row r="158" spans="1:7" x14ac:dyDescent="0.25">
      <c r="A158" s="54" t="s">
        <v>21</v>
      </c>
      <c r="B158" s="23">
        <v>279.99</v>
      </c>
      <c r="C158" s="23">
        <v>301.01</v>
      </c>
      <c r="D158" s="22">
        <f t="shared" si="55"/>
        <v>581</v>
      </c>
      <c r="E158" s="16">
        <v>0</v>
      </c>
      <c r="F158" s="18">
        <f t="shared" si="56"/>
        <v>0</v>
      </c>
      <c r="G158" s="55">
        <f t="shared" si="57"/>
        <v>0</v>
      </c>
    </row>
    <row r="159" spans="1:7" x14ac:dyDescent="0.25">
      <c r="A159" s="59" t="s">
        <v>23</v>
      </c>
      <c r="B159" s="23"/>
      <c r="C159" s="23"/>
      <c r="D159" s="22"/>
      <c r="E159" s="16"/>
      <c r="F159" s="18"/>
      <c r="G159" s="58"/>
    </row>
    <row r="160" spans="1:7" x14ac:dyDescent="0.25">
      <c r="A160" s="54" t="s">
        <v>17</v>
      </c>
      <c r="B160" s="23">
        <v>74.67</v>
      </c>
      <c r="C160" s="23">
        <v>91.78</v>
      </c>
      <c r="D160" s="22">
        <f t="shared" ref="D160:D164" si="58">+B160+C160</f>
        <v>166.45</v>
      </c>
      <c r="E160" s="16">
        <v>95</v>
      </c>
      <c r="F160" s="18">
        <f>E160*D160</f>
        <v>15812.749999999998</v>
      </c>
      <c r="G160" s="55">
        <f>F160*12</f>
        <v>189752.99999999997</v>
      </c>
    </row>
    <row r="161" spans="1:7" x14ac:dyDescent="0.25">
      <c r="A161" s="54" t="s">
        <v>18</v>
      </c>
      <c r="B161" s="23">
        <v>149.34</v>
      </c>
      <c r="C161" s="23">
        <v>158.37</v>
      </c>
      <c r="D161" s="22">
        <f t="shared" si="58"/>
        <v>307.71000000000004</v>
      </c>
      <c r="E161" s="16">
        <v>8</v>
      </c>
      <c r="F161" s="18">
        <f t="shared" ref="F161:F164" si="59">E161*D161</f>
        <v>2461.6800000000003</v>
      </c>
      <c r="G161" s="55">
        <f t="shared" ref="G161:G164" si="60">F161*12</f>
        <v>29540.160000000003</v>
      </c>
    </row>
    <row r="162" spans="1:7" x14ac:dyDescent="0.25">
      <c r="A162" s="54" t="s">
        <v>19</v>
      </c>
      <c r="B162" s="23">
        <v>224.03</v>
      </c>
      <c r="C162" s="23">
        <v>225.01</v>
      </c>
      <c r="D162" s="22">
        <f t="shared" si="58"/>
        <v>449.03999999999996</v>
      </c>
      <c r="E162" s="16">
        <v>0</v>
      </c>
      <c r="F162" s="18">
        <f t="shared" si="59"/>
        <v>0</v>
      </c>
      <c r="G162" s="55">
        <f t="shared" si="60"/>
        <v>0</v>
      </c>
    </row>
    <row r="163" spans="1:7" x14ac:dyDescent="0.25">
      <c r="A163" s="54" t="s">
        <v>20</v>
      </c>
      <c r="B163" s="23">
        <v>298.7</v>
      </c>
      <c r="C163" s="23">
        <v>291.62</v>
      </c>
      <c r="D163" s="22">
        <f t="shared" si="58"/>
        <v>590.31999999999994</v>
      </c>
      <c r="E163" s="16">
        <v>0</v>
      </c>
      <c r="F163" s="18">
        <f t="shared" si="59"/>
        <v>0</v>
      </c>
      <c r="G163" s="55">
        <f t="shared" si="60"/>
        <v>0</v>
      </c>
    </row>
    <row r="164" spans="1:7" x14ac:dyDescent="0.25">
      <c r="A164" s="54" t="s">
        <v>21</v>
      </c>
      <c r="B164" s="23">
        <v>373.38</v>
      </c>
      <c r="C164" s="23">
        <v>358.24</v>
      </c>
      <c r="D164" s="22">
        <f t="shared" si="58"/>
        <v>731.62</v>
      </c>
      <c r="E164" s="16">
        <v>2</v>
      </c>
      <c r="F164" s="18">
        <f t="shared" si="59"/>
        <v>1463.24</v>
      </c>
      <c r="G164" s="55">
        <f t="shared" si="60"/>
        <v>17558.88</v>
      </c>
    </row>
    <row r="165" spans="1:7" x14ac:dyDescent="0.25">
      <c r="A165" s="59" t="s">
        <v>24</v>
      </c>
      <c r="B165" s="23"/>
      <c r="C165" s="23"/>
      <c r="D165" s="22"/>
      <c r="E165" s="16"/>
      <c r="F165" s="18"/>
      <c r="G165" s="58"/>
    </row>
    <row r="166" spans="1:7" x14ac:dyDescent="0.25">
      <c r="A166" s="54" t="s">
        <v>17</v>
      </c>
      <c r="B166" s="23">
        <v>112.01</v>
      </c>
      <c r="C166" s="23">
        <v>122.41</v>
      </c>
      <c r="D166" s="22">
        <f t="shared" ref="D166:D170" si="61">+B166+C166</f>
        <v>234.42000000000002</v>
      </c>
      <c r="E166" s="16">
        <v>65</v>
      </c>
      <c r="F166" s="18">
        <f>E166*D166</f>
        <v>15237.300000000001</v>
      </c>
      <c r="G166" s="55">
        <f>F166*12</f>
        <v>182847.6</v>
      </c>
    </row>
    <row r="167" spans="1:7" x14ac:dyDescent="0.25">
      <c r="A167" s="54" t="s">
        <v>18</v>
      </c>
      <c r="B167" s="23">
        <v>224.05</v>
      </c>
      <c r="C167" s="23">
        <v>213.19</v>
      </c>
      <c r="D167" s="22">
        <f t="shared" si="61"/>
        <v>437.24</v>
      </c>
      <c r="E167" s="16">
        <v>18</v>
      </c>
      <c r="F167" s="18">
        <f t="shared" ref="F167:F170" si="62">E167*D167</f>
        <v>7870.32</v>
      </c>
      <c r="G167" s="55">
        <f t="shared" ref="G167:G170" si="63">F167*12</f>
        <v>94443.839999999997</v>
      </c>
    </row>
    <row r="168" spans="1:7" x14ac:dyDescent="0.25">
      <c r="A168" s="54" t="s">
        <v>19</v>
      </c>
      <c r="B168" s="23">
        <v>336.09</v>
      </c>
      <c r="C168" s="23">
        <v>303.89999999999998</v>
      </c>
      <c r="D168" s="22">
        <f t="shared" si="61"/>
        <v>639.99</v>
      </c>
      <c r="E168" s="16">
        <v>9</v>
      </c>
      <c r="F168" s="18">
        <f t="shared" si="62"/>
        <v>5759.91</v>
      </c>
      <c r="G168" s="55">
        <f t="shared" si="63"/>
        <v>69118.92</v>
      </c>
    </row>
    <row r="169" spans="1:7" x14ac:dyDescent="0.25">
      <c r="A169" s="54" t="s">
        <v>20</v>
      </c>
      <c r="B169" s="23">
        <v>448.11</v>
      </c>
      <c r="C169" s="23">
        <v>394.64</v>
      </c>
      <c r="D169" s="22">
        <f t="shared" si="61"/>
        <v>842.75</v>
      </c>
      <c r="E169" s="16">
        <v>0</v>
      </c>
      <c r="F169" s="18">
        <f t="shared" si="62"/>
        <v>0</v>
      </c>
      <c r="G169" s="55">
        <f t="shared" si="63"/>
        <v>0</v>
      </c>
    </row>
    <row r="170" spans="1:7" x14ac:dyDescent="0.25">
      <c r="A170" s="54" t="s">
        <v>21</v>
      </c>
      <c r="B170" s="23">
        <v>560.15</v>
      </c>
      <c r="C170" s="23">
        <v>485.35</v>
      </c>
      <c r="D170" s="22">
        <f t="shared" si="61"/>
        <v>1045.5</v>
      </c>
      <c r="E170" s="16">
        <v>1</v>
      </c>
      <c r="F170" s="18">
        <f t="shared" si="62"/>
        <v>1045.5</v>
      </c>
      <c r="G170" s="55">
        <f t="shared" si="63"/>
        <v>12546</v>
      </c>
    </row>
    <row r="171" spans="1:7" x14ac:dyDescent="0.25">
      <c r="A171" s="59" t="s">
        <v>25</v>
      </c>
      <c r="B171" s="23"/>
      <c r="C171" s="23"/>
      <c r="D171" s="22"/>
      <c r="E171" s="16"/>
      <c r="F171" s="18"/>
      <c r="G171" s="58"/>
    </row>
    <row r="172" spans="1:7" x14ac:dyDescent="0.25">
      <c r="A172" s="54" t="s">
        <v>17</v>
      </c>
      <c r="B172" s="23">
        <v>149.35</v>
      </c>
      <c r="C172" s="23">
        <v>146.25</v>
      </c>
      <c r="D172" s="22">
        <f t="shared" ref="D172:D176" si="64">+B172+C172</f>
        <v>295.60000000000002</v>
      </c>
      <c r="E172" s="16">
        <v>86</v>
      </c>
      <c r="F172" s="18">
        <f>E172*D172</f>
        <v>25421.600000000002</v>
      </c>
      <c r="G172" s="55">
        <f>F172*12</f>
        <v>305059.20000000001</v>
      </c>
    </row>
    <row r="173" spans="1:7" x14ac:dyDescent="0.25">
      <c r="A173" s="54" t="s">
        <v>18</v>
      </c>
      <c r="B173" s="23">
        <v>298.72000000000003</v>
      </c>
      <c r="C173" s="23">
        <v>256.51</v>
      </c>
      <c r="D173" s="22">
        <f t="shared" si="64"/>
        <v>555.23</v>
      </c>
      <c r="E173" s="16">
        <v>42</v>
      </c>
      <c r="F173" s="18">
        <f t="shared" ref="F173:F176" si="65">E173*D173</f>
        <v>23319.66</v>
      </c>
      <c r="G173" s="55">
        <f t="shared" ref="G173:G176" si="66">F173*12</f>
        <v>279835.92</v>
      </c>
    </row>
    <row r="174" spans="1:7" x14ac:dyDescent="0.25">
      <c r="A174" s="54" t="s">
        <v>19</v>
      </c>
      <c r="B174" s="23">
        <v>448.09</v>
      </c>
      <c r="C174" s="23">
        <v>366.74</v>
      </c>
      <c r="D174" s="22">
        <f t="shared" si="64"/>
        <v>814.82999999999993</v>
      </c>
      <c r="E174" s="16">
        <v>27</v>
      </c>
      <c r="F174" s="18">
        <f t="shared" si="65"/>
        <v>22000.409999999996</v>
      </c>
      <c r="G174" s="55">
        <f t="shared" si="66"/>
        <v>264004.91999999993</v>
      </c>
    </row>
    <row r="175" spans="1:7" x14ac:dyDescent="0.25">
      <c r="A175" s="54" t="s">
        <v>20</v>
      </c>
      <c r="B175" s="23">
        <v>597.47</v>
      </c>
      <c r="C175" s="23">
        <v>476.99</v>
      </c>
      <c r="D175" s="22">
        <f t="shared" si="64"/>
        <v>1074.46</v>
      </c>
      <c r="E175" s="16">
        <v>6</v>
      </c>
      <c r="F175" s="18">
        <f t="shared" si="65"/>
        <v>6446.76</v>
      </c>
      <c r="G175" s="55">
        <f t="shared" si="66"/>
        <v>77361.119999999995</v>
      </c>
    </row>
    <row r="176" spans="1:7" x14ac:dyDescent="0.25">
      <c r="A176" s="54" t="s">
        <v>21</v>
      </c>
      <c r="B176" s="23">
        <v>746.86</v>
      </c>
      <c r="C176" s="23">
        <v>587.21</v>
      </c>
      <c r="D176" s="22">
        <f t="shared" si="64"/>
        <v>1334.0700000000002</v>
      </c>
      <c r="E176" s="16">
        <v>5</v>
      </c>
      <c r="F176" s="18">
        <f t="shared" si="65"/>
        <v>6670.35</v>
      </c>
      <c r="G176" s="55">
        <f t="shared" si="66"/>
        <v>80044.200000000012</v>
      </c>
    </row>
    <row r="177" spans="1:7" x14ac:dyDescent="0.25">
      <c r="A177" s="59" t="s">
        <v>26</v>
      </c>
      <c r="B177" s="23"/>
      <c r="C177" s="23"/>
      <c r="D177" s="22"/>
      <c r="E177" s="16"/>
      <c r="F177" s="18"/>
      <c r="G177" s="58"/>
    </row>
    <row r="178" spans="1:7" x14ac:dyDescent="0.25">
      <c r="A178" s="54" t="s">
        <v>17</v>
      </c>
      <c r="B178" s="23">
        <v>224.04</v>
      </c>
      <c r="C178" s="23">
        <v>198.26</v>
      </c>
      <c r="D178" s="22">
        <f t="shared" ref="D178:D183" si="67">+B178+C178</f>
        <v>422.29999999999995</v>
      </c>
      <c r="E178" s="16">
        <v>50</v>
      </c>
      <c r="F178" s="18">
        <f>E178*D178</f>
        <v>21114.999999999996</v>
      </c>
      <c r="G178" s="55">
        <f>F178*12</f>
        <v>253379.99999999994</v>
      </c>
    </row>
    <row r="179" spans="1:7" x14ac:dyDescent="0.25">
      <c r="A179" s="54" t="s">
        <v>18</v>
      </c>
      <c r="B179" s="23">
        <v>448.08</v>
      </c>
      <c r="C179" s="23">
        <v>350.47</v>
      </c>
      <c r="D179" s="22">
        <f t="shared" si="67"/>
        <v>798.55</v>
      </c>
      <c r="E179" s="16">
        <v>39</v>
      </c>
      <c r="F179" s="18">
        <f t="shared" ref="F179:F183" si="68">E179*D179</f>
        <v>31143.449999999997</v>
      </c>
      <c r="G179" s="55">
        <f t="shared" ref="G179:G183" si="69">F179*12</f>
        <v>373721.39999999997</v>
      </c>
    </row>
    <row r="180" spans="1:7" x14ac:dyDescent="0.25">
      <c r="A180" s="54" t="s">
        <v>19</v>
      </c>
      <c r="B180" s="23">
        <v>672.14</v>
      </c>
      <c r="C180" s="23">
        <v>502.65</v>
      </c>
      <c r="D180" s="22">
        <f t="shared" si="67"/>
        <v>1174.79</v>
      </c>
      <c r="E180" s="16">
        <v>16</v>
      </c>
      <c r="F180" s="18">
        <f t="shared" si="68"/>
        <v>18796.64</v>
      </c>
      <c r="G180" s="55">
        <f t="shared" si="69"/>
        <v>225559.67999999999</v>
      </c>
    </row>
    <row r="181" spans="1:7" x14ac:dyDescent="0.25">
      <c r="A181" s="54" t="s">
        <v>20</v>
      </c>
      <c r="B181" s="23">
        <v>896.2</v>
      </c>
      <c r="C181" s="23">
        <v>654.85</v>
      </c>
      <c r="D181" s="22">
        <f t="shared" si="67"/>
        <v>1551.0500000000002</v>
      </c>
      <c r="E181" s="16">
        <v>2</v>
      </c>
      <c r="F181" s="18">
        <f t="shared" si="68"/>
        <v>3102.1000000000004</v>
      </c>
      <c r="G181" s="55">
        <f t="shared" si="69"/>
        <v>37225.200000000004</v>
      </c>
    </row>
    <row r="182" spans="1:7" x14ac:dyDescent="0.25">
      <c r="A182" s="54" t="s">
        <v>21</v>
      </c>
      <c r="B182" s="23">
        <v>1120.26</v>
      </c>
      <c r="C182" s="23">
        <v>807.04</v>
      </c>
      <c r="D182" s="22">
        <f t="shared" si="67"/>
        <v>1927.3</v>
      </c>
      <c r="E182" s="16">
        <v>1</v>
      </c>
      <c r="F182" s="18">
        <f t="shared" si="68"/>
        <v>1927.3</v>
      </c>
      <c r="G182" s="55">
        <f t="shared" si="69"/>
        <v>23127.599999999999</v>
      </c>
    </row>
    <row r="183" spans="1:7" x14ac:dyDescent="0.25">
      <c r="A183" s="54" t="s">
        <v>35</v>
      </c>
      <c r="B183" s="23">
        <v>1344.3</v>
      </c>
      <c r="C183" s="23">
        <v>959.26</v>
      </c>
      <c r="D183" s="22">
        <f t="shared" si="67"/>
        <v>2303.56</v>
      </c>
      <c r="E183" s="16">
        <v>0</v>
      </c>
      <c r="F183" s="18">
        <f t="shared" si="68"/>
        <v>0</v>
      </c>
      <c r="G183" s="58">
        <f t="shared" si="69"/>
        <v>0</v>
      </c>
    </row>
    <row r="184" spans="1:7" x14ac:dyDescent="0.25">
      <c r="A184" s="59" t="s">
        <v>27</v>
      </c>
      <c r="B184" s="23"/>
      <c r="C184" s="23"/>
      <c r="D184" s="22"/>
      <c r="E184" s="16"/>
      <c r="F184" s="18"/>
      <c r="G184" s="58"/>
    </row>
    <row r="185" spans="1:7" x14ac:dyDescent="0.25">
      <c r="A185" s="54" t="s">
        <v>17</v>
      </c>
      <c r="B185" s="23">
        <v>298.70999999999998</v>
      </c>
      <c r="C185" s="23">
        <v>235.21</v>
      </c>
      <c r="D185" s="22">
        <f t="shared" ref="D185:D189" si="70">+B185+C185</f>
        <v>533.91999999999996</v>
      </c>
      <c r="E185" s="16">
        <v>44</v>
      </c>
      <c r="F185" s="18">
        <f>E185*D185</f>
        <v>23492.48</v>
      </c>
      <c r="G185" s="55">
        <f>F185*12</f>
        <v>281909.76000000001</v>
      </c>
    </row>
    <row r="186" spans="1:7" x14ac:dyDescent="0.25">
      <c r="A186" s="54" t="s">
        <v>18</v>
      </c>
      <c r="B186" s="23">
        <v>597.45000000000005</v>
      </c>
      <c r="C186" s="23">
        <v>415.53</v>
      </c>
      <c r="D186" s="22">
        <f t="shared" si="70"/>
        <v>1012.98</v>
      </c>
      <c r="E186" s="16">
        <v>37</v>
      </c>
      <c r="F186" s="18">
        <f t="shared" ref="F186:F189" si="71">E186*D186</f>
        <v>37480.26</v>
      </c>
      <c r="G186" s="55">
        <f t="shared" ref="G186:G189" si="72">F186*12</f>
        <v>449763.12</v>
      </c>
    </row>
    <row r="187" spans="1:7" x14ac:dyDescent="0.25">
      <c r="A187" s="54" t="s">
        <v>19</v>
      </c>
      <c r="B187" s="23">
        <v>896.19</v>
      </c>
      <c r="C187" s="23">
        <v>595.80999999999995</v>
      </c>
      <c r="D187" s="22">
        <f t="shared" si="70"/>
        <v>1492</v>
      </c>
      <c r="E187" s="16">
        <v>18</v>
      </c>
      <c r="F187" s="18">
        <f t="shared" si="71"/>
        <v>26856</v>
      </c>
      <c r="G187" s="55">
        <f t="shared" si="72"/>
        <v>322272</v>
      </c>
    </row>
    <row r="188" spans="1:7" x14ac:dyDescent="0.25">
      <c r="A188" s="54" t="s">
        <v>20</v>
      </c>
      <c r="B188" s="23">
        <v>1194.92</v>
      </c>
      <c r="C188" s="23">
        <v>776.09</v>
      </c>
      <c r="D188" s="22">
        <f t="shared" si="70"/>
        <v>1971.0100000000002</v>
      </c>
      <c r="E188" s="16">
        <v>2</v>
      </c>
      <c r="F188" s="18">
        <f t="shared" si="71"/>
        <v>3942.0200000000004</v>
      </c>
      <c r="G188" s="55">
        <f t="shared" si="72"/>
        <v>47304.240000000005</v>
      </c>
    </row>
    <row r="189" spans="1:7" x14ac:dyDescent="0.25">
      <c r="A189" s="54" t="s">
        <v>21</v>
      </c>
      <c r="B189" s="23">
        <v>1493.65</v>
      </c>
      <c r="C189" s="23">
        <v>956.39</v>
      </c>
      <c r="D189" s="22">
        <f t="shared" si="70"/>
        <v>2450.04</v>
      </c>
      <c r="E189" s="16">
        <v>3</v>
      </c>
      <c r="F189" s="18">
        <f t="shared" si="71"/>
        <v>7350.12</v>
      </c>
      <c r="G189" s="55">
        <f t="shared" si="72"/>
        <v>88201.44</v>
      </c>
    </row>
    <row r="190" spans="1:7" x14ac:dyDescent="0.25">
      <c r="A190" s="59" t="s">
        <v>36</v>
      </c>
      <c r="B190" s="23"/>
      <c r="C190" s="23"/>
      <c r="D190" s="22"/>
      <c r="E190" s="16"/>
      <c r="F190" s="18"/>
      <c r="G190" s="58"/>
    </row>
    <row r="191" spans="1:7" x14ac:dyDescent="0.25">
      <c r="A191" s="54" t="s">
        <v>29</v>
      </c>
      <c r="B191" s="23">
        <v>186.69</v>
      </c>
      <c r="C191" s="23">
        <v>145.88</v>
      </c>
      <c r="D191" s="22">
        <f t="shared" ref="D191:D196" si="73">+B191+C191</f>
        <v>332.57</v>
      </c>
      <c r="E191" s="16">
        <v>0</v>
      </c>
      <c r="F191" s="18">
        <f>E191*D191</f>
        <v>0</v>
      </c>
      <c r="G191" s="55">
        <f>F191*12</f>
        <v>0</v>
      </c>
    </row>
    <row r="192" spans="1:7" x14ac:dyDescent="0.25">
      <c r="A192" s="54" t="s">
        <v>30</v>
      </c>
      <c r="B192" s="23">
        <v>280.05</v>
      </c>
      <c r="C192" s="23">
        <v>186.97</v>
      </c>
      <c r="D192" s="22">
        <f t="shared" si="73"/>
        <v>467.02</v>
      </c>
      <c r="E192" s="16">
        <v>0</v>
      </c>
      <c r="F192" s="18">
        <f t="shared" ref="F192:F195" si="74">E192*D192</f>
        <v>0</v>
      </c>
      <c r="G192" s="55">
        <f t="shared" ref="G192:G200" si="75">F192*12</f>
        <v>0</v>
      </c>
    </row>
    <row r="193" spans="1:7" x14ac:dyDescent="0.25">
      <c r="A193" s="54" t="s">
        <v>31</v>
      </c>
      <c r="B193" s="23">
        <v>373.41</v>
      </c>
      <c r="C193" s="23">
        <v>228.12</v>
      </c>
      <c r="D193" s="22">
        <f t="shared" si="73"/>
        <v>601.53</v>
      </c>
      <c r="E193" s="16">
        <v>0</v>
      </c>
      <c r="F193" s="18">
        <f t="shared" si="74"/>
        <v>0</v>
      </c>
      <c r="G193" s="55">
        <f t="shared" si="75"/>
        <v>0</v>
      </c>
    </row>
    <row r="194" spans="1:7" x14ac:dyDescent="0.25">
      <c r="A194" s="54" t="s">
        <v>32</v>
      </c>
      <c r="B194" s="23">
        <v>560.12</v>
      </c>
      <c r="C194" s="23">
        <v>311.82</v>
      </c>
      <c r="D194" s="22">
        <f t="shared" si="73"/>
        <v>871.94</v>
      </c>
      <c r="E194" s="16">
        <v>1</v>
      </c>
      <c r="F194" s="18">
        <f t="shared" si="74"/>
        <v>871.94</v>
      </c>
      <c r="G194" s="55">
        <f t="shared" si="75"/>
        <v>10463.280000000001</v>
      </c>
    </row>
    <row r="195" spans="1:7" x14ac:dyDescent="0.25">
      <c r="A195" s="54" t="s">
        <v>33</v>
      </c>
      <c r="B195" s="23">
        <v>746.84</v>
      </c>
      <c r="C195" s="23">
        <v>381.72</v>
      </c>
      <c r="D195" s="22">
        <f t="shared" si="73"/>
        <v>1128.56</v>
      </c>
      <c r="E195" s="16">
        <v>1</v>
      </c>
      <c r="F195" s="18">
        <f t="shared" si="74"/>
        <v>1128.56</v>
      </c>
      <c r="G195" s="55">
        <f t="shared" si="75"/>
        <v>13542.72</v>
      </c>
    </row>
    <row r="196" spans="1:7" x14ac:dyDescent="0.25">
      <c r="A196" s="54" t="s">
        <v>34</v>
      </c>
      <c r="B196" s="23">
        <v>1120.26</v>
      </c>
      <c r="C196" s="23">
        <v>530.25</v>
      </c>
      <c r="D196" s="22">
        <f t="shared" si="73"/>
        <v>1650.51</v>
      </c>
      <c r="E196" s="16">
        <v>1</v>
      </c>
      <c r="F196" s="18">
        <f t="shared" ref="F196" si="76">E196*D196</f>
        <v>1650.51</v>
      </c>
      <c r="G196" s="55">
        <f t="shared" si="75"/>
        <v>19806.12</v>
      </c>
    </row>
    <row r="197" spans="1:7" x14ac:dyDescent="0.25">
      <c r="A197" s="59" t="s">
        <v>112</v>
      </c>
      <c r="B197" s="23"/>
      <c r="C197" s="23"/>
      <c r="D197" s="22"/>
      <c r="E197" s="16"/>
      <c r="F197" s="18"/>
      <c r="G197" s="58"/>
    </row>
    <row r="198" spans="1:7" ht="26.4" x14ac:dyDescent="0.25">
      <c r="A198" s="92" t="s">
        <v>127</v>
      </c>
      <c r="B198" s="23"/>
      <c r="C198" s="23"/>
      <c r="D198" s="22"/>
      <c r="E198" s="17">
        <v>23</v>
      </c>
      <c r="F198" s="19">
        <v>1914.2</v>
      </c>
      <c r="G198" s="93">
        <f t="shared" si="75"/>
        <v>22970.400000000001</v>
      </c>
    </row>
    <row r="199" spans="1:7" x14ac:dyDescent="0.25">
      <c r="A199" s="54" t="s">
        <v>113</v>
      </c>
      <c r="B199" s="23">
        <v>8.6</v>
      </c>
      <c r="C199" s="23">
        <v>15.78</v>
      </c>
      <c r="D199" s="22">
        <f t="shared" ref="D199" si="77">+B199+C199</f>
        <v>24.38</v>
      </c>
      <c r="E199" s="16">
        <v>142</v>
      </c>
      <c r="F199" s="18">
        <f t="shared" ref="F199" si="78">E199*D199</f>
        <v>3461.96</v>
      </c>
      <c r="G199" s="55">
        <f t="shared" si="75"/>
        <v>41543.520000000004</v>
      </c>
    </row>
    <row r="200" spans="1:7" x14ac:dyDescent="0.25">
      <c r="A200" s="118" t="s">
        <v>99</v>
      </c>
      <c r="B200" s="119"/>
      <c r="C200" s="119"/>
      <c r="D200" s="119"/>
      <c r="E200" s="119"/>
      <c r="F200" s="51">
        <f>SUM(F148:F199)</f>
        <v>330532.0500000001</v>
      </c>
      <c r="G200" s="60">
        <f t="shared" si="75"/>
        <v>3966384.6000000015</v>
      </c>
    </row>
    <row r="201" spans="1:7" s="9" customFormat="1" x14ac:dyDescent="0.25">
      <c r="A201" s="62"/>
      <c r="B201" s="23"/>
      <c r="C201" s="23"/>
      <c r="D201" s="22"/>
      <c r="E201" s="17"/>
      <c r="F201" s="19"/>
      <c r="G201" s="29"/>
    </row>
    <row r="202" spans="1:7" s="9" customFormat="1" ht="39.6" x14ac:dyDescent="0.25">
      <c r="A202" s="39" t="s">
        <v>96</v>
      </c>
      <c r="B202" s="30"/>
      <c r="C202" s="30"/>
      <c r="D202" s="30" t="s">
        <v>50</v>
      </c>
      <c r="E202" s="31" t="s">
        <v>121</v>
      </c>
      <c r="F202" s="32" t="s">
        <v>47</v>
      </c>
      <c r="G202" s="40" t="s">
        <v>59</v>
      </c>
    </row>
    <row r="203" spans="1:7" s="9" customFormat="1" x14ac:dyDescent="0.25">
      <c r="A203" s="47" t="s">
        <v>82</v>
      </c>
      <c r="B203" s="23"/>
      <c r="C203" s="25"/>
      <c r="D203" s="26">
        <v>20.59</v>
      </c>
      <c r="E203" s="17">
        <v>2</v>
      </c>
      <c r="F203" s="18">
        <f>E203*D203</f>
        <v>41.18</v>
      </c>
      <c r="G203" s="55">
        <f>F203*12</f>
        <v>494.15999999999997</v>
      </c>
    </row>
    <row r="204" spans="1:7" x14ac:dyDescent="0.25">
      <c r="A204" s="47" t="s">
        <v>83</v>
      </c>
      <c r="B204" s="23"/>
      <c r="C204" s="25"/>
      <c r="D204" s="26">
        <v>6.21</v>
      </c>
      <c r="E204" s="17">
        <v>0</v>
      </c>
      <c r="F204" s="18">
        <f t="shared" ref="F204:F210" si="79">E204*D204</f>
        <v>0</v>
      </c>
      <c r="G204" s="55">
        <f t="shared" ref="G204:G211" si="80">F204*12</f>
        <v>0</v>
      </c>
    </row>
    <row r="205" spans="1:7" x14ac:dyDescent="0.25">
      <c r="A205" s="44" t="s">
        <v>84</v>
      </c>
      <c r="B205" s="23"/>
      <c r="C205" s="25"/>
      <c r="D205" s="26">
        <v>55.07</v>
      </c>
      <c r="E205" s="17">
        <v>1</v>
      </c>
      <c r="F205" s="18">
        <f t="shared" si="79"/>
        <v>55.07</v>
      </c>
      <c r="G205" s="55">
        <f t="shared" si="80"/>
        <v>660.84</v>
      </c>
    </row>
    <row r="206" spans="1:7" x14ac:dyDescent="0.25">
      <c r="A206" s="47" t="s">
        <v>85</v>
      </c>
      <c r="B206" s="23"/>
      <c r="C206" s="25"/>
      <c r="D206" s="26">
        <v>31.45</v>
      </c>
      <c r="E206" s="17">
        <f>72+19*2+16*3+4*4+5*5</f>
        <v>199</v>
      </c>
      <c r="F206" s="18">
        <f t="shared" si="79"/>
        <v>6258.55</v>
      </c>
      <c r="G206" s="55">
        <f t="shared" si="80"/>
        <v>75102.600000000006</v>
      </c>
    </row>
    <row r="207" spans="1:7" x14ac:dyDescent="0.25">
      <c r="A207" s="47" t="s">
        <v>86</v>
      </c>
      <c r="B207" s="23"/>
      <c r="C207" s="25"/>
      <c r="D207" s="26">
        <v>11.73</v>
      </c>
      <c r="E207" s="17">
        <v>124</v>
      </c>
      <c r="F207" s="18">
        <f t="shared" si="79"/>
        <v>1454.52</v>
      </c>
      <c r="G207" s="55">
        <f t="shared" si="80"/>
        <v>17454.239999999998</v>
      </c>
    </row>
    <row r="208" spans="1:7" x14ac:dyDescent="0.25">
      <c r="A208" s="47" t="s">
        <v>13</v>
      </c>
      <c r="B208" s="23"/>
      <c r="C208" s="25"/>
      <c r="D208" s="26">
        <v>11.73</v>
      </c>
      <c r="E208" s="17">
        <f>103+48*2+35*3+5*4+6*5</f>
        <v>354</v>
      </c>
      <c r="F208" s="18">
        <f t="shared" si="79"/>
        <v>4152.42</v>
      </c>
      <c r="G208" s="55">
        <f t="shared" si="80"/>
        <v>49829.04</v>
      </c>
    </row>
    <row r="209" spans="1:7" x14ac:dyDescent="0.25">
      <c r="A209" s="47" t="s">
        <v>87</v>
      </c>
      <c r="B209" s="23"/>
      <c r="C209" s="25"/>
      <c r="D209" s="26">
        <v>6.21</v>
      </c>
      <c r="E209" s="17">
        <v>1</v>
      </c>
      <c r="F209" s="18">
        <f t="shared" si="79"/>
        <v>6.21</v>
      </c>
      <c r="G209" s="55">
        <f t="shared" si="80"/>
        <v>74.52</v>
      </c>
    </row>
    <row r="210" spans="1:7" x14ac:dyDescent="0.25">
      <c r="A210" s="44" t="s">
        <v>88</v>
      </c>
      <c r="B210" s="23"/>
      <c r="C210" s="25"/>
      <c r="D210" s="26">
        <v>10</v>
      </c>
      <c r="E210" s="17">
        <v>0</v>
      </c>
      <c r="F210" s="18">
        <f t="shared" si="79"/>
        <v>0</v>
      </c>
      <c r="G210" s="55">
        <f t="shared" si="80"/>
        <v>0</v>
      </c>
    </row>
    <row r="211" spans="1:7" x14ac:dyDescent="0.25">
      <c r="A211" s="118" t="s">
        <v>100</v>
      </c>
      <c r="B211" s="119"/>
      <c r="C211" s="119"/>
      <c r="D211" s="119"/>
      <c r="E211" s="119"/>
      <c r="F211" s="51">
        <f>SUM(F203:F210)</f>
        <v>11967.949999999999</v>
      </c>
      <c r="G211" s="60">
        <f t="shared" si="80"/>
        <v>143615.4</v>
      </c>
    </row>
    <row r="212" spans="1:7" ht="14.4" thickBot="1" x14ac:dyDescent="0.3">
      <c r="A212" s="106" t="s">
        <v>98</v>
      </c>
      <c r="B212" s="107"/>
      <c r="C212" s="107"/>
      <c r="D212" s="107"/>
      <c r="E212" s="107"/>
      <c r="F212" s="48">
        <f>F137+F144+F200+F211</f>
        <v>348898.9800000001</v>
      </c>
      <c r="G212" s="49">
        <f>F212*12</f>
        <v>4186787.7600000012</v>
      </c>
    </row>
    <row r="213" spans="1:7" x14ac:dyDescent="0.25">
      <c r="A213" s="52"/>
      <c r="B213" s="52"/>
      <c r="C213" s="52"/>
      <c r="D213" s="52"/>
      <c r="E213" s="52"/>
      <c r="F213" s="53"/>
      <c r="G213" s="53"/>
    </row>
    <row r="214" spans="1:7" ht="13.8" thickBot="1" x14ac:dyDescent="0.3">
      <c r="A214" s="52"/>
      <c r="B214" s="52"/>
      <c r="C214" s="52"/>
      <c r="D214" s="52"/>
      <c r="E214" s="52"/>
      <c r="F214" s="53"/>
      <c r="G214" s="53"/>
    </row>
    <row r="215" spans="1:7" ht="17.399999999999999" x14ac:dyDescent="0.3">
      <c r="A215" s="108" t="s">
        <v>101</v>
      </c>
      <c r="B215" s="109"/>
      <c r="C215" s="109"/>
      <c r="D215" s="109"/>
      <c r="E215" s="109"/>
      <c r="F215" s="109"/>
      <c r="G215" s="110"/>
    </row>
    <row r="216" spans="1:7" ht="26.4" x14ac:dyDescent="0.25">
      <c r="A216" s="39"/>
      <c r="B216" s="30" t="s">
        <v>122</v>
      </c>
      <c r="C216" s="30" t="s">
        <v>103</v>
      </c>
      <c r="D216" s="30" t="s">
        <v>104</v>
      </c>
      <c r="E216" s="31" t="s">
        <v>105</v>
      </c>
      <c r="F216" s="32" t="s">
        <v>58</v>
      </c>
      <c r="G216" s="40" t="s">
        <v>59</v>
      </c>
    </row>
    <row r="217" spans="1:7" x14ac:dyDescent="0.25">
      <c r="A217" s="72" t="s">
        <v>37</v>
      </c>
      <c r="B217" s="64"/>
      <c r="C217" s="64"/>
      <c r="D217" s="64"/>
      <c r="E217" s="64"/>
      <c r="F217" s="51"/>
      <c r="G217" s="60"/>
    </row>
    <row r="218" spans="1:7" x14ac:dyDescent="0.25">
      <c r="A218" s="62" t="s">
        <v>38</v>
      </c>
      <c r="B218" s="65">
        <v>0</v>
      </c>
      <c r="C218" s="66">
        <v>0</v>
      </c>
      <c r="D218" s="71">
        <v>0</v>
      </c>
      <c r="E218" s="67">
        <v>196.46</v>
      </c>
      <c r="F218" s="18">
        <f>E218*D218</f>
        <v>0</v>
      </c>
      <c r="G218" s="55">
        <f>F218*12</f>
        <v>0</v>
      </c>
    </row>
    <row r="219" spans="1:7" x14ac:dyDescent="0.25">
      <c r="A219" s="62" t="s">
        <v>39</v>
      </c>
      <c r="B219" s="65">
        <v>1</v>
      </c>
      <c r="C219" s="66">
        <v>3.7933333333333334</v>
      </c>
      <c r="D219" s="71">
        <v>1.4166666666666667</v>
      </c>
      <c r="E219" s="67">
        <v>219.58</v>
      </c>
      <c r="F219" s="18">
        <f t="shared" ref="F219:F236" si="81">E219*D219</f>
        <v>311.07166666666672</v>
      </c>
      <c r="G219" s="55">
        <f t="shared" ref="G219:G236" si="82">F219*12</f>
        <v>3732.8600000000006</v>
      </c>
    </row>
    <row r="220" spans="1:7" x14ac:dyDescent="0.25">
      <c r="A220" s="62" t="s">
        <v>40</v>
      </c>
      <c r="B220" s="65">
        <v>1</v>
      </c>
      <c r="C220" s="66">
        <v>13.516666666666666</v>
      </c>
      <c r="D220" s="71">
        <v>2.9166666666666665</v>
      </c>
      <c r="E220" s="67">
        <v>231.17</v>
      </c>
      <c r="F220" s="18">
        <f t="shared" si="81"/>
        <v>674.24583333333328</v>
      </c>
      <c r="G220" s="55">
        <f t="shared" si="82"/>
        <v>8090.9499999999989</v>
      </c>
    </row>
    <row r="221" spans="1:7" x14ac:dyDescent="0.25">
      <c r="A221" s="62" t="s">
        <v>41</v>
      </c>
      <c r="B221" s="65">
        <v>1</v>
      </c>
      <c r="C221" s="66">
        <v>0</v>
      </c>
      <c r="D221" s="71">
        <v>0</v>
      </c>
      <c r="E221" s="67">
        <v>242.7</v>
      </c>
      <c r="F221" s="18">
        <f t="shared" si="81"/>
        <v>0</v>
      </c>
      <c r="G221" s="55">
        <f t="shared" si="82"/>
        <v>0</v>
      </c>
    </row>
    <row r="222" spans="1:7" x14ac:dyDescent="0.25">
      <c r="A222" s="62" t="s">
        <v>42</v>
      </c>
      <c r="B222" s="65">
        <v>1</v>
      </c>
      <c r="C222" s="66">
        <v>1.1741666666666666</v>
      </c>
      <c r="D222" s="71">
        <v>0.25</v>
      </c>
      <c r="E222" s="67">
        <v>265.85000000000002</v>
      </c>
      <c r="F222" s="18">
        <f t="shared" si="81"/>
        <v>66.462500000000006</v>
      </c>
      <c r="G222" s="55">
        <f t="shared" si="82"/>
        <v>797.55000000000007</v>
      </c>
    </row>
    <row r="223" spans="1:7" x14ac:dyDescent="0.25">
      <c r="A223" s="72" t="s">
        <v>43</v>
      </c>
      <c r="B223" s="64"/>
      <c r="C223" s="64"/>
      <c r="D223" s="64"/>
      <c r="E223" s="67" t="s">
        <v>0</v>
      </c>
      <c r="F223" s="18"/>
      <c r="G223" s="55"/>
    </row>
    <row r="224" spans="1:7" x14ac:dyDescent="0.25">
      <c r="A224" s="62" t="s">
        <v>38</v>
      </c>
      <c r="B224" s="65">
        <v>0</v>
      </c>
      <c r="C224" s="66">
        <v>0</v>
      </c>
      <c r="D224" s="71">
        <v>0</v>
      </c>
      <c r="E224" s="67">
        <v>227.65</v>
      </c>
      <c r="F224" s="18">
        <f t="shared" si="81"/>
        <v>0</v>
      </c>
      <c r="G224" s="55">
        <f t="shared" si="82"/>
        <v>0</v>
      </c>
    </row>
    <row r="225" spans="1:7" x14ac:dyDescent="0.25">
      <c r="A225" s="62" t="s">
        <v>44</v>
      </c>
      <c r="B225" s="65">
        <v>0</v>
      </c>
      <c r="C225" s="66">
        <v>0</v>
      </c>
      <c r="D225" s="71">
        <v>0</v>
      </c>
      <c r="E225" s="67">
        <v>239.01</v>
      </c>
      <c r="F225" s="18">
        <f t="shared" si="81"/>
        <v>0</v>
      </c>
      <c r="G225" s="55">
        <f t="shared" si="82"/>
        <v>0</v>
      </c>
    </row>
    <row r="226" spans="1:7" x14ac:dyDescent="0.25">
      <c r="A226" s="62" t="s">
        <v>39</v>
      </c>
      <c r="B226" s="65">
        <v>0</v>
      </c>
      <c r="C226" s="66">
        <v>0</v>
      </c>
      <c r="D226" s="71">
        <v>0</v>
      </c>
      <c r="E226" s="67">
        <v>250.39</v>
      </c>
      <c r="F226" s="18">
        <f t="shared" si="81"/>
        <v>0</v>
      </c>
      <c r="G226" s="55">
        <f t="shared" si="82"/>
        <v>0</v>
      </c>
    </row>
    <row r="227" spans="1:7" x14ac:dyDescent="0.25">
      <c r="A227" s="62" t="s">
        <v>40</v>
      </c>
      <c r="B227" s="65">
        <v>0</v>
      </c>
      <c r="C227" s="66">
        <v>0</v>
      </c>
      <c r="D227" s="71">
        <v>0</v>
      </c>
      <c r="E227" s="67">
        <v>261.8</v>
      </c>
      <c r="F227" s="18">
        <f t="shared" si="81"/>
        <v>0</v>
      </c>
      <c r="G227" s="55">
        <f t="shared" si="82"/>
        <v>0</v>
      </c>
    </row>
    <row r="228" spans="1:7" x14ac:dyDescent="0.25">
      <c r="A228" s="62" t="s">
        <v>41</v>
      </c>
      <c r="B228" s="65">
        <v>1</v>
      </c>
      <c r="C228" s="66">
        <v>6.9366666666666665</v>
      </c>
      <c r="D228" s="71">
        <v>1.8333333333333333</v>
      </c>
      <c r="E228" s="67">
        <v>273.18</v>
      </c>
      <c r="F228" s="18">
        <f t="shared" si="81"/>
        <v>500.83</v>
      </c>
      <c r="G228" s="55">
        <f t="shared" si="82"/>
        <v>6009.96</v>
      </c>
    </row>
    <row r="229" spans="1:7" x14ac:dyDescent="0.25">
      <c r="A229" s="62" t="s">
        <v>42</v>
      </c>
      <c r="B229" s="65">
        <v>3</v>
      </c>
      <c r="C229" s="66">
        <v>15.255833333333333</v>
      </c>
      <c r="D229" s="71">
        <v>6.166666666666667</v>
      </c>
      <c r="E229" s="67">
        <v>295.92</v>
      </c>
      <c r="F229" s="18">
        <f t="shared" si="81"/>
        <v>1824.8400000000001</v>
      </c>
      <c r="G229" s="55">
        <f t="shared" si="82"/>
        <v>21898.080000000002</v>
      </c>
    </row>
    <row r="230" spans="1:7" x14ac:dyDescent="0.25">
      <c r="A230" s="72" t="s">
        <v>45</v>
      </c>
      <c r="B230" s="64"/>
      <c r="C230" s="64"/>
      <c r="D230" s="64"/>
      <c r="E230" s="67" t="s">
        <v>0</v>
      </c>
      <c r="F230" s="18"/>
      <c r="G230" s="55"/>
    </row>
    <row r="231" spans="1:7" x14ac:dyDescent="0.25">
      <c r="A231" s="62" t="s">
        <v>44</v>
      </c>
      <c r="B231" s="65">
        <v>0</v>
      </c>
      <c r="C231" s="66">
        <v>0</v>
      </c>
      <c r="D231" s="71">
        <v>0</v>
      </c>
      <c r="E231" s="67">
        <v>245.06</v>
      </c>
      <c r="F231" s="18">
        <f t="shared" si="81"/>
        <v>0</v>
      </c>
      <c r="G231" s="55">
        <f t="shared" si="82"/>
        <v>0</v>
      </c>
    </row>
    <row r="232" spans="1:7" x14ac:dyDescent="0.25">
      <c r="A232" s="62" t="s">
        <v>39</v>
      </c>
      <c r="B232" s="65">
        <v>5</v>
      </c>
      <c r="C232" s="66">
        <v>74.398333333333326</v>
      </c>
      <c r="D232" s="71">
        <v>17.5</v>
      </c>
      <c r="E232" s="67">
        <v>256.55</v>
      </c>
      <c r="F232" s="18">
        <f t="shared" si="81"/>
        <v>4489.625</v>
      </c>
      <c r="G232" s="55">
        <f t="shared" si="82"/>
        <v>53875.5</v>
      </c>
    </row>
    <row r="233" spans="1:7" x14ac:dyDescent="0.25">
      <c r="A233" s="62" t="s">
        <v>40</v>
      </c>
      <c r="B233" s="65">
        <v>6</v>
      </c>
      <c r="C233" s="66">
        <v>81.984166666666667</v>
      </c>
      <c r="D233" s="71">
        <v>15.083333333333334</v>
      </c>
      <c r="E233" s="67">
        <v>268.13</v>
      </c>
      <c r="F233" s="18">
        <f t="shared" si="81"/>
        <v>4044.2941666666666</v>
      </c>
      <c r="G233" s="55">
        <f t="shared" si="82"/>
        <v>48531.53</v>
      </c>
    </row>
    <row r="234" spans="1:7" x14ac:dyDescent="0.25">
      <c r="A234" s="62" t="s">
        <v>41</v>
      </c>
      <c r="B234" s="65">
        <v>17</v>
      </c>
      <c r="C234" s="66">
        <v>298.71750000000003</v>
      </c>
      <c r="D234" s="71">
        <v>55.083333333333336</v>
      </c>
      <c r="E234" s="67">
        <v>279.66000000000003</v>
      </c>
      <c r="F234" s="18">
        <f t="shared" si="81"/>
        <v>15404.605000000001</v>
      </c>
      <c r="G234" s="55">
        <f t="shared" si="82"/>
        <v>184855.26</v>
      </c>
    </row>
    <row r="235" spans="1:7" x14ac:dyDescent="0.25">
      <c r="A235" s="62" t="s">
        <v>46</v>
      </c>
      <c r="B235" s="65">
        <v>2</v>
      </c>
      <c r="C235" s="66">
        <v>65.984166666666667</v>
      </c>
      <c r="D235" s="71">
        <v>11.666666666666666</v>
      </c>
      <c r="E235" s="67">
        <v>289.11</v>
      </c>
      <c r="F235" s="18">
        <f t="shared" si="81"/>
        <v>3372.95</v>
      </c>
      <c r="G235" s="55">
        <f t="shared" si="82"/>
        <v>40475.399999999994</v>
      </c>
    </row>
    <row r="236" spans="1:7" x14ac:dyDescent="0.25">
      <c r="A236" s="62" t="s">
        <v>42</v>
      </c>
      <c r="B236" s="65">
        <v>2</v>
      </c>
      <c r="C236" s="66">
        <v>50.551666666666669</v>
      </c>
      <c r="D236" s="71">
        <v>7</v>
      </c>
      <c r="E236" s="67">
        <v>302.85000000000002</v>
      </c>
      <c r="F236" s="18">
        <f t="shared" si="81"/>
        <v>2119.9500000000003</v>
      </c>
      <c r="G236" s="55">
        <f t="shared" si="82"/>
        <v>25439.4</v>
      </c>
    </row>
    <row r="237" spans="1:7" ht="14.4" thickBot="1" x14ac:dyDescent="0.3">
      <c r="A237" s="106" t="s">
        <v>106</v>
      </c>
      <c r="B237" s="107"/>
      <c r="C237" s="107"/>
      <c r="D237" s="107"/>
      <c r="E237" s="107"/>
      <c r="F237" s="48">
        <f>SUM(F217:F236)</f>
        <v>32808.874166666668</v>
      </c>
      <c r="G237" s="49">
        <f>F237*12</f>
        <v>393706.49</v>
      </c>
    </row>
    <row r="238" spans="1:7" x14ac:dyDescent="0.25">
      <c r="A238" s="100" t="s">
        <v>130</v>
      </c>
      <c r="B238" s="52"/>
      <c r="C238" s="102">
        <f>SUM(C216:C236)</f>
        <v>612.3125</v>
      </c>
      <c r="D238" s="102">
        <f>C238*12</f>
        <v>7347.75</v>
      </c>
      <c r="E238" s="52"/>
      <c r="F238" s="53"/>
      <c r="G238" s="53"/>
    </row>
    <row r="239" spans="1:7" s="9" customFormat="1" x14ac:dyDescent="0.25">
      <c r="B239" s="14"/>
      <c r="C239" s="99" t="s">
        <v>128</v>
      </c>
      <c r="D239" s="99" t="s">
        <v>129</v>
      </c>
      <c r="E239" s="7"/>
      <c r="F239" s="8"/>
    </row>
    <row r="240" spans="1:7" s="9" customFormat="1" ht="13.8" thickBot="1" x14ac:dyDescent="0.3">
      <c r="B240" s="14"/>
      <c r="C240" s="99"/>
      <c r="D240" s="99"/>
      <c r="E240" s="7"/>
      <c r="F240" s="8"/>
    </row>
    <row r="241" spans="1:8" s="68" customFormat="1" ht="17.399999999999999" x14ac:dyDescent="0.3">
      <c r="A241" s="108" t="s">
        <v>107</v>
      </c>
      <c r="B241" s="109"/>
      <c r="C241" s="109"/>
      <c r="D241" s="109"/>
      <c r="E241" s="109"/>
      <c r="F241" s="109"/>
      <c r="G241" s="110"/>
      <c r="H241" s="70"/>
    </row>
    <row r="242" spans="1:8" s="68" customFormat="1" ht="26.4" x14ac:dyDescent="0.25">
      <c r="A242" s="39"/>
      <c r="B242" s="30" t="s">
        <v>122</v>
      </c>
      <c r="C242" s="30" t="s">
        <v>103</v>
      </c>
      <c r="D242" s="30" t="s">
        <v>104</v>
      </c>
      <c r="E242" s="31" t="s">
        <v>105</v>
      </c>
      <c r="F242" s="32" t="s">
        <v>58</v>
      </c>
      <c r="G242" s="40" t="s">
        <v>59</v>
      </c>
      <c r="H242" s="70"/>
    </row>
    <row r="243" spans="1:8" s="68" customFormat="1" x14ac:dyDescent="0.25">
      <c r="A243" s="72" t="s">
        <v>37</v>
      </c>
      <c r="B243" s="64"/>
      <c r="C243" s="64"/>
      <c r="D243" s="64"/>
      <c r="E243" s="64"/>
      <c r="F243" s="51"/>
      <c r="G243" s="60"/>
      <c r="H243" s="70"/>
    </row>
    <row r="244" spans="1:8" s="68" customFormat="1" x14ac:dyDescent="0.25">
      <c r="A244" s="62" t="s">
        <v>38</v>
      </c>
      <c r="B244" s="73">
        <v>0</v>
      </c>
      <c r="C244" s="75">
        <v>0</v>
      </c>
      <c r="D244" s="74">
        <v>0</v>
      </c>
      <c r="E244" s="23">
        <v>173.28</v>
      </c>
      <c r="F244" s="18">
        <f>E244*D244</f>
        <v>0</v>
      </c>
      <c r="G244" s="55">
        <f>F244*12</f>
        <v>0</v>
      </c>
      <c r="H244" s="70"/>
    </row>
    <row r="245" spans="1:8" s="68" customFormat="1" x14ac:dyDescent="0.25">
      <c r="A245" s="62" t="s">
        <v>39</v>
      </c>
      <c r="B245" s="73">
        <v>8</v>
      </c>
      <c r="C245" s="75">
        <v>37.284166666666664</v>
      </c>
      <c r="D245" s="74">
        <v>24.916666666666668</v>
      </c>
      <c r="E245" s="23">
        <v>173.28</v>
      </c>
      <c r="F245" s="18">
        <f t="shared" ref="F245:F248" si="83">E245*D245</f>
        <v>4317.5600000000004</v>
      </c>
      <c r="G245" s="55">
        <f t="shared" ref="G245:G263" si="84">F245*12</f>
        <v>51810.720000000001</v>
      </c>
      <c r="H245" s="70"/>
    </row>
    <row r="246" spans="1:8" s="68" customFormat="1" x14ac:dyDescent="0.25">
      <c r="A246" s="62" t="s">
        <v>40</v>
      </c>
      <c r="B246" s="73">
        <v>0</v>
      </c>
      <c r="C246" s="75">
        <v>0</v>
      </c>
      <c r="D246" s="74">
        <v>0</v>
      </c>
      <c r="E246" s="23">
        <v>173.28</v>
      </c>
      <c r="F246" s="18">
        <f t="shared" si="83"/>
        <v>0</v>
      </c>
      <c r="G246" s="55">
        <f t="shared" si="84"/>
        <v>0</v>
      </c>
      <c r="H246" s="70"/>
    </row>
    <row r="247" spans="1:8" s="68" customFormat="1" x14ac:dyDescent="0.25">
      <c r="A247" s="62" t="s">
        <v>41</v>
      </c>
      <c r="B247" s="73">
        <v>6</v>
      </c>
      <c r="C247" s="75">
        <v>24.220833333333331</v>
      </c>
      <c r="D247" s="74">
        <v>10.166666666666666</v>
      </c>
      <c r="E247" s="23">
        <v>173.28</v>
      </c>
      <c r="F247" s="18">
        <f t="shared" si="83"/>
        <v>1761.6799999999998</v>
      </c>
      <c r="G247" s="55">
        <f t="shared" si="84"/>
        <v>21140.159999999996</v>
      </c>
      <c r="H247" s="70"/>
    </row>
    <row r="248" spans="1:8" s="68" customFormat="1" x14ac:dyDescent="0.25">
      <c r="A248" s="62" t="s">
        <v>42</v>
      </c>
      <c r="B248" s="73">
        <v>3</v>
      </c>
      <c r="C248" s="75">
        <v>28.458333333333332</v>
      </c>
      <c r="D248" s="74">
        <v>8</v>
      </c>
      <c r="E248" s="23">
        <v>173.28</v>
      </c>
      <c r="F248" s="18">
        <f t="shared" si="83"/>
        <v>1386.24</v>
      </c>
      <c r="G248" s="55">
        <f t="shared" si="84"/>
        <v>16634.88</v>
      </c>
      <c r="H248" s="70"/>
    </row>
    <row r="249" spans="1:8" s="68" customFormat="1" x14ac:dyDescent="0.25">
      <c r="A249" s="72" t="s">
        <v>43</v>
      </c>
      <c r="B249" s="76"/>
      <c r="C249" s="76"/>
      <c r="D249" s="76"/>
      <c r="E249" s="23" t="s">
        <v>0</v>
      </c>
      <c r="F249" s="18"/>
      <c r="G249" s="55"/>
      <c r="H249" s="70"/>
    </row>
    <row r="250" spans="1:8" s="68" customFormat="1" x14ac:dyDescent="0.25">
      <c r="A250" s="62" t="s">
        <v>38</v>
      </c>
      <c r="B250" s="73">
        <v>0</v>
      </c>
      <c r="C250" s="75">
        <v>0.40416666666666662</v>
      </c>
      <c r="D250" s="74">
        <v>0.25</v>
      </c>
      <c r="E250" s="23">
        <v>204.85</v>
      </c>
      <c r="F250" s="18">
        <f t="shared" ref="F250:F255" si="85">E250*D250</f>
        <v>51.212499999999999</v>
      </c>
      <c r="G250" s="55">
        <f t="shared" si="84"/>
        <v>614.54999999999995</v>
      </c>
      <c r="H250" s="70"/>
    </row>
    <row r="251" spans="1:8" s="68" customFormat="1" x14ac:dyDescent="0.25">
      <c r="A251" s="62" t="s">
        <v>44</v>
      </c>
      <c r="B251" s="73">
        <v>0</v>
      </c>
      <c r="C251" s="75">
        <v>1.4124999999999999</v>
      </c>
      <c r="D251" s="74">
        <v>1.0833333333333333</v>
      </c>
      <c r="E251" s="23">
        <v>204.85</v>
      </c>
      <c r="F251" s="18">
        <f t="shared" si="85"/>
        <v>221.92083333333332</v>
      </c>
      <c r="G251" s="55">
        <f t="shared" si="84"/>
        <v>2663.0499999999997</v>
      </c>
      <c r="H251" s="70"/>
    </row>
    <row r="252" spans="1:8" s="68" customFormat="1" x14ac:dyDescent="0.25">
      <c r="A252" s="62" t="s">
        <v>39</v>
      </c>
      <c r="B252" s="73">
        <v>4</v>
      </c>
      <c r="C252" s="75">
        <v>16.625</v>
      </c>
      <c r="D252" s="74">
        <v>10.916666666666666</v>
      </c>
      <c r="E252" s="23">
        <v>204.85</v>
      </c>
      <c r="F252" s="18">
        <f t="shared" si="85"/>
        <v>2236.2791666666667</v>
      </c>
      <c r="G252" s="55">
        <f t="shared" si="84"/>
        <v>26835.35</v>
      </c>
      <c r="H252" s="70"/>
    </row>
    <row r="253" spans="1:8" s="68" customFormat="1" x14ac:dyDescent="0.25">
      <c r="A253" s="62" t="s">
        <v>40</v>
      </c>
      <c r="B253" s="73">
        <v>0</v>
      </c>
      <c r="C253" s="75">
        <v>0.64416666666666667</v>
      </c>
      <c r="D253" s="74">
        <v>0.33333333333333331</v>
      </c>
      <c r="E253" s="23">
        <v>204.85</v>
      </c>
      <c r="F253" s="18">
        <f t="shared" si="85"/>
        <v>68.283333333333331</v>
      </c>
      <c r="G253" s="55">
        <f t="shared" si="84"/>
        <v>819.4</v>
      </c>
      <c r="H253" s="70"/>
    </row>
    <row r="254" spans="1:8" s="68" customFormat="1" x14ac:dyDescent="0.25">
      <c r="A254" s="62" t="s">
        <v>41</v>
      </c>
      <c r="B254" s="73">
        <v>5</v>
      </c>
      <c r="C254" s="75">
        <v>29.555833333333336</v>
      </c>
      <c r="D254" s="74">
        <v>8.4166666666666661</v>
      </c>
      <c r="E254" s="23">
        <v>204.85</v>
      </c>
      <c r="F254" s="18">
        <f t="shared" si="85"/>
        <v>1724.1541666666665</v>
      </c>
      <c r="G254" s="55">
        <f t="shared" si="84"/>
        <v>20689.849999999999</v>
      </c>
      <c r="H254" s="70"/>
    </row>
    <row r="255" spans="1:8" s="68" customFormat="1" x14ac:dyDescent="0.25">
      <c r="A255" s="62" t="s">
        <v>42</v>
      </c>
      <c r="B255" s="73">
        <v>2</v>
      </c>
      <c r="C255" s="75">
        <v>22.168333333333333</v>
      </c>
      <c r="D255" s="74">
        <v>5</v>
      </c>
      <c r="E255" s="23">
        <v>204.85</v>
      </c>
      <c r="F255" s="18">
        <f t="shared" si="85"/>
        <v>1024.25</v>
      </c>
      <c r="G255" s="55">
        <f t="shared" si="84"/>
        <v>12291</v>
      </c>
      <c r="H255" s="70"/>
    </row>
    <row r="256" spans="1:8" s="68" customFormat="1" x14ac:dyDescent="0.25">
      <c r="A256" s="72" t="s">
        <v>45</v>
      </c>
      <c r="B256" s="76"/>
      <c r="C256" s="76"/>
      <c r="D256" s="76"/>
      <c r="E256" s="23" t="s">
        <v>0</v>
      </c>
      <c r="F256" s="18"/>
      <c r="G256" s="55"/>
      <c r="H256" s="70"/>
    </row>
    <row r="257" spans="1:8" s="68" customFormat="1" x14ac:dyDescent="0.25">
      <c r="A257" s="62" t="s">
        <v>38</v>
      </c>
      <c r="B257" s="73">
        <v>1</v>
      </c>
      <c r="C257" s="75">
        <v>7.8516666666666666</v>
      </c>
      <c r="D257" s="74">
        <v>1.25</v>
      </c>
      <c r="E257" s="23">
        <v>210.32</v>
      </c>
      <c r="F257" s="18">
        <f t="shared" ref="F257" si="86">E257*D257</f>
        <v>262.89999999999998</v>
      </c>
      <c r="G257" s="55">
        <f t="shared" ref="G257" si="87">F257*12</f>
        <v>3154.7999999999997</v>
      </c>
      <c r="H257" s="70"/>
    </row>
    <row r="258" spans="1:8" s="68" customFormat="1" x14ac:dyDescent="0.25">
      <c r="A258" s="62" t="s">
        <v>44</v>
      </c>
      <c r="B258" s="73">
        <v>7</v>
      </c>
      <c r="C258" s="75">
        <v>39.483333333333334</v>
      </c>
      <c r="D258" s="74">
        <v>9.9166666666666661</v>
      </c>
      <c r="E258" s="23">
        <v>210.32</v>
      </c>
      <c r="F258" s="18">
        <f t="shared" ref="F258:F263" si="88">E258*D258</f>
        <v>2085.6733333333332</v>
      </c>
      <c r="G258" s="55">
        <f t="shared" si="84"/>
        <v>25028.079999999998</v>
      </c>
      <c r="H258" s="70"/>
    </row>
    <row r="259" spans="1:8" s="68" customFormat="1" x14ac:dyDescent="0.25">
      <c r="A259" s="62" t="s">
        <v>39</v>
      </c>
      <c r="B259" s="73">
        <v>3</v>
      </c>
      <c r="C259" s="75">
        <v>15.237499999999999</v>
      </c>
      <c r="D259" s="74">
        <v>3.1666666666666665</v>
      </c>
      <c r="E259" s="23">
        <v>210.32</v>
      </c>
      <c r="F259" s="18">
        <f t="shared" si="88"/>
        <v>666.01333333333332</v>
      </c>
      <c r="G259" s="55">
        <f t="shared" si="84"/>
        <v>7992.16</v>
      </c>
      <c r="H259" s="70"/>
    </row>
    <row r="260" spans="1:8" s="68" customFormat="1" x14ac:dyDescent="0.25">
      <c r="A260" s="62" t="s">
        <v>40</v>
      </c>
      <c r="B260" s="73">
        <v>4</v>
      </c>
      <c r="C260" s="75">
        <v>99.374166666666667</v>
      </c>
      <c r="D260" s="74">
        <v>15.166666666666666</v>
      </c>
      <c r="E260" s="23">
        <v>210.32</v>
      </c>
      <c r="F260" s="18">
        <f t="shared" si="88"/>
        <v>3189.853333333333</v>
      </c>
      <c r="G260" s="55">
        <f t="shared" si="84"/>
        <v>38278.239999999998</v>
      </c>
      <c r="H260" s="70"/>
    </row>
    <row r="261" spans="1:8" s="68" customFormat="1" x14ac:dyDescent="0.25">
      <c r="A261" s="62" t="s">
        <v>41</v>
      </c>
      <c r="B261" s="73">
        <v>16</v>
      </c>
      <c r="C261" s="75">
        <v>113.21749999999999</v>
      </c>
      <c r="D261" s="74">
        <v>23.083333333333332</v>
      </c>
      <c r="E261" s="23">
        <v>210.32</v>
      </c>
      <c r="F261" s="18">
        <f t="shared" si="88"/>
        <v>4854.8866666666663</v>
      </c>
      <c r="G261" s="55">
        <f t="shared" si="84"/>
        <v>58258.64</v>
      </c>
      <c r="H261" s="70"/>
    </row>
    <row r="262" spans="1:8" s="68" customFormat="1" x14ac:dyDescent="0.25">
      <c r="A262" s="62" t="s">
        <v>46</v>
      </c>
      <c r="B262" s="73">
        <v>3</v>
      </c>
      <c r="C262" s="75">
        <v>47.950833333333328</v>
      </c>
      <c r="D262" s="74">
        <v>10.083333333333334</v>
      </c>
      <c r="E262" s="23">
        <v>210.32</v>
      </c>
      <c r="F262" s="18">
        <f t="shared" si="88"/>
        <v>2120.7266666666669</v>
      </c>
      <c r="G262" s="55">
        <f t="shared" si="84"/>
        <v>25448.720000000001</v>
      </c>
      <c r="H262" s="70"/>
    </row>
    <row r="263" spans="1:8" s="68" customFormat="1" x14ac:dyDescent="0.25">
      <c r="A263" s="62" t="s">
        <v>42</v>
      </c>
      <c r="B263" s="73">
        <v>10</v>
      </c>
      <c r="C263" s="75">
        <v>52.443333333333335</v>
      </c>
      <c r="D263" s="74">
        <v>8.6666666666666661</v>
      </c>
      <c r="E263" s="23">
        <v>210.32</v>
      </c>
      <c r="F263" s="18">
        <f t="shared" si="88"/>
        <v>1822.7733333333331</v>
      </c>
      <c r="G263" s="55">
        <f t="shared" si="84"/>
        <v>21873.279999999999</v>
      </c>
      <c r="H263" s="70"/>
    </row>
    <row r="264" spans="1:8" s="68" customFormat="1" ht="14.4" thickBot="1" x14ac:dyDescent="0.3">
      <c r="A264" s="106" t="s">
        <v>108</v>
      </c>
      <c r="B264" s="107"/>
      <c r="C264" s="107"/>
      <c r="D264" s="107"/>
      <c r="E264" s="107"/>
      <c r="F264" s="48">
        <f>SUM(F243:F263)</f>
        <v>27794.406666666662</v>
      </c>
      <c r="G264" s="49">
        <f>F264*12</f>
        <v>333532.87999999995</v>
      </c>
      <c r="H264" s="70"/>
    </row>
    <row r="265" spans="1:8" x14ac:dyDescent="0.25">
      <c r="A265" s="100" t="s">
        <v>130</v>
      </c>
      <c r="C265" s="101">
        <f>SUM(C243:C263)</f>
        <v>536.33166666666659</v>
      </c>
      <c r="D265" s="101">
        <f>C265*12</f>
        <v>6435.98</v>
      </c>
    </row>
    <row r="266" spans="1:8" s="68" customFormat="1" x14ac:dyDescent="0.25">
      <c r="B266" s="70"/>
      <c r="C266" s="99" t="s">
        <v>128</v>
      </c>
      <c r="D266" s="99" t="s">
        <v>129</v>
      </c>
      <c r="E266" s="3"/>
      <c r="F266" s="4"/>
      <c r="H266" s="70"/>
    </row>
    <row r="267" spans="1:8" ht="13.8" thickBot="1" x14ac:dyDescent="0.3">
      <c r="A267" s="68"/>
    </row>
    <row r="268" spans="1:8" s="68" customFormat="1" ht="17.399999999999999" x14ac:dyDescent="0.3">
      <c r="A268" s="103" t="s">
        <v>110</v>
      </c>
      <c r="B268" s="104"/>
      <c r="C268" s="104"/>
      <c r="D268" s="104"/>
      <c r="E268" s="104"/>
      <c r="F268" s="104"/>
      <c r="G268" s="105"/>
      <c r="H268" s="70"/>
    </row>
    <row r="269" spans="1:8" s="68" customFormat="1" ht="14.4" thickBot="1" x14ac:dyDescent="0.3">
      <c r="A269" s="111" t="s">
        <v>111</v>
      </c>
      <c r="B269" s="112"/>
      <c r="C269" s="112"/>
      <c r="D269" s="112"/>
      <c r="E269" s="112"/>
      <c r="F269" s="94">
        <f>F264+F237+F212+F125+F42</f>
        <v>1157954.0750000002</v>
      </c>
      <c r="G269" s="95">
        <f>F269*12</f>
        <v>13895448.900000002</v>
      </c>
      <c r="H269" s="70"/>
    </row>
    <row r="270" spans="1:8" s="68" customFormat="1" x14ac:dyDescent="0.25">
      <c r="B270" s="70"/>
      <c r="C270" s="70"/>
      <c r="D270" s="70"/>
      <c r="E270" s="3"/>
      <c r="F270" s="4"/>
      <c r="H270" s="70"/>
    </row>
    <row r="271" spans="1:8" s="68" customFormat="1" ht="13.8" thickBot="1" x14ac:dyDescent="0.3">
      <c r="B271" s="70"/>
      <c r="C271" s="70"/>
      <c r="D271" s="70"/>
      <c r="E271" s="3"/>
      <c r="F271" s="4"/>
      <c r="H271" s="70"/>
    </row>
    <row r="272" spans="1:8" ht="17.399999999999999" x14ac:dyDescent="0.3">
      <c r="A272" s="103" t="s">
        <v>102</v>
      </c>
      <c r="B272" s="104"/>
      <c r="C272" s="104"/>
      <c r="D272" s="104"/>
      <c r="E272" s="104"/>
      <c r="F272" s="104"/>
      <c r="G272" s="105"/>
    </row>
    <row r="273" spans="1:8" x14ac:dyDescent="0.25">
      <c r="A273" s="77" t="s">
        <v>123</v>
      </c>
      <c r="B273" s="69"/>
      <c r="C273" s="69"/>
      <c r="D273" s="69"/>
      <c r="E273" s="78"/>
      <c r="F273" s="79"/>
      <c r="G273" s="80"/>
    </row>
    <row r="274" spans="1:8" x14ac:dyDescent="0.25">
      <c r="A274" s="77" t="s">
        <v>119</v>
      </c>
      <c r="B274" s="69"/>
      <c r="C274" s="69"/>
      <c r="D274" s="69"/>
      <c r="E274" s="78"/>
      <c r="F274" s="79"/>
      <c r="G274" s="80"/>
    </row>
    <row r="275" spans="1:8" x14ac:dyDescent="0.25">
      <c r="A275" s="77" t="s">
        <v>118</v>
      </c>
      <c r="B275" s="69"/>
      <c r="C275" s="69"/>
      <c r="D275" s="69"/>
      <c r="E275" s="78"/>
      <c r="F275" s="79"/>
      <c r="G275" s="80"/>
    </row>
    <row r="276" spans="1:8" x14ac:dyDescent="0.25">
      <c r="A276" s="77" t="s">
        <v>114</v>
      </c>
      <c r="B276" s="69"/>
      <c r="C276" s="69"/>
      <c r="D276" s="69"/>
      <c r="E276" s="78"/>
      <c r="F276" s="79"/>
      <c r="G276" s="80"/>
    </row>
    <row r="277" spans="1:8" x14ac:dyDescent="0.25">
      <c r="A277" s="1" t="s">
        <v>115</v>
      </c>
      <c r="B277" s="69"/>
      <c r="C277" s="69"/>
      <c r="D277" s="69"/>
      <c r="E277" s="78"/>
      <c r="F277" s="79"/>
      <c r="G277" s="80"/>
    </row>
    <row r="278" spans="1:8" x14ac:dyDescent="0.25">
      <c r="A278" s="77" t="s">
        <v>116</v>
      </c>
      <c r="B278" s="69"/>
      <c r="C278" s="69"/>
      <c r="D278" s="69"/>
      <c r="E278" s="78"/>
      <c r="F278" s="79"/>
      <c r="G278" s="80"/>
    </row>
    <row r="279" spans="1:8" s="68" customFormat="1" x14ac:dyDescent="0.25">
      <c r="A279" s="77" t="s">
        <v>117</v>
      </c>
      <c r="B279" s="69"/>
      <c r="C279" s="69"/>
      <c r="D279" s="69"/>
      <c r="E279" s="78"/>
      <c r="F279" s="79"/>
      <c r="G279" s="98"/>
      <c r="H279" s="70"/>
    </row>
    <row r="280" spans="1:8" ht="14.4" thickBot="1" x14ac:dyDescent="0.3">
      <c r="A280" s="77" t="s">
        <v>131</v>
      </c>
      <c r="B280" s="69"/>
      <c r="C280" s="69"/>
      <c r="D280" s="69"/>
      <c r="E280" s="78"/>
      <c r="F280" s="79"/>
      <c r="G280" s="95">
        <v>430391</v>
      </c>
    </row>
    <row r="281" spans="1:8" ht="13.8" thickBot="1" x14ac:dyDescent="0.3">
      <c r="A281" s="77" t="s">
        <v>124</v>
      </c>
      <c r="B281" s="69"/>
      <c r="C281" s="69"/>
      <c r="D281" s="69"/>
      <c r="E281" s="78"/>
      <c r="F281" s="79"/>
      <c r="G281" s="97">
        <f>G280/G269</f>
        <v>3.0973522561045144E-2</v>
      </c>
    </row>
    <row r="282" spans="1:8" x14ac:dyDescent="0.25">
      <c r="A282" s="77"/>
      <c r="B282" s="69"/>
      <c r="C282" s="69"/>
      <c r="D282" s="69"/>
      <c r="E282" s="78"/>
      <c r="F282" s="79"/>
      <c r="G282" s="96"/>
    </row>
    <row r="283" spans="1:8" ht="13.8" thickBot="1" x14ac:dyDescent="0.3">
      <c r="A283" s="81"/>
      <c r="B283" s="82"/>
      <c r="C283" s="82"/>
      <c r="D283" s="82"/>
      <c r="E283" s="83"/>
      <c r="F283" s="84"/>
      <c r="G283" s="85"/>
    </row>
  </sheetData>
  <mergeCells count="27">
    <mergeCell ref="A215:G215"/>
    <mergeCell ref="A14:E14"/>
    <mergeCell ref="A21:E21"/>
    <mergeCell ref="A31:E31"/>
    <mergeCell ref="A40:E40"/>
    <mergeCell ref="A42:E42"/>
    <mergeCell ref="A124:E124"/>
    <mergeCell ref="A125:E125"/>
    <mergeCell ref="A128:G128"/>
    <mergeCell ref="A137:E137"/>
    <mergeCell ref="A144:E144"/>
    <mergeCell ref="A211:E211"/>
    <mergeCell ref="A212:E212"/>
    <mergeCell ref="A200:E200"/>
    <mergeCell ref="A113:E113"/>
    <mergeCell ref="A1:G1"/>
    <mergeCell ref="A2:G2"/>
    <mergeCell ref="A45:G45"/>
    <mergeCell ref="A53:E53"/>
    <mergeCell ref="A58:E58"/>
    <mergeCell ref="A4:G4"/>
    <mergeCell ref="A272:G272"/>
    <mergeCell ref="A237:E237"/>
    <mergeCell ref="A241:G241"/>
    <mergeCell ref="A264:E264"/>
    <mergeCell ref="A268:G268"/>
    <mergeCell ref="A269:E269"/>
  </mergeCells>
  <pageMargins left="0.5" right="0.5" top="0.5" bottom="0.5" header="0.5" footer="0.25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Projections</vt:lpstr>
      <vt:lpstr>'2019 Projections'!Print_Area</vt:lpstr>
      <vt:lpstr>'2019 Projections'!Print_Titles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Cory</dc:creator>
  <cp:lastModifiedBy>Rob Van Orsow</cp:lastModifiedBy>
  <cp:lastPrinted>2019-01-16T22:06:56Z</cp:lastPrinted>
  <dcterms:created xsi:type="dcterms:W3CDTF">2018-09-25T20:59:34Z</dcterms:created>
  <dcterms:modified xsi:type="dcterms:W3CDTF">2019-01-18T00:39:23Z</dcterms:modified>
</cp:coreProperties>
</file>